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e Buildings\Rent Schedules\2021\"/>
    </mc:Choice>
  </mc:AlternateContent>
  <xr:revisionPtr revIDLastSave="0" documentId="8_{9F707B5E-88FF-43CC-A361-0F98EE33BE42}" xr6:coauthVersionLast="45" xr6:coauthVersionMax="45" xr10:uidLastSave="{00000000-0000-0000-0000-000000000000}"/>
  <workbookProtection workbookAlgorithmName="SHA-512" workbookHashValue="9ARoEPrMI4sRF0K1bNDgeSIHRKwtpLW4iZova35Ksd/9zlGyWQB16WzZ89JzYmZJ8JEWegtf5sIZCpV2CSAXbA==" workbookSaltValue="omzMwP6B5vb7/ontr1Aj7g==" workbookSpinCount="100000" lockStructure="1"/>
  <bookViews>
    <workbookView xWindow="28680" yWindow="-270" windowWidth="29040" windowHeight="15840" xr2:uid="{9B7F1CBD-ADA4-4CAB-B2A6-856981384D9B}"/>
  </bookViews>
  <sheets>
    <sheet name="FY21" sheetId="6" r:id="rId1"/>
    <sheet name="FY21 Reconciliation" sheetId="11" r:id="rId2"/>
    <sheet name="FY21 Billing Rates" sheetId="7" r:id="rId3"/>
  </sheets>
  <definedNames>
    <definedName name="_xlnm._FilterDatabase" localSheetId="0" hidden="1">'FY21'!$A$7:$W$403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2" i="6" l="1"/>
  <c r="V152" i="6"/>
  <c r="S152" i="6"/>
  <c r="P122" i="6"/>
  <c r="L122" i="6"/>
  <c r="W322" i="6"/>
  <c r="W212" i="6"/>
  <c r="K182" i="6" l="1"/>
  <c r="O182" i="6"/>
  <c r="U182" i="6"/>
  <c r="U185" i="6"/>
  <c r="U187" i="6"/>
  <c r="U190" i="6"/>
  <c r="U192" i="6"/>
  <c r="U194" i="6"/>
  <c r="U196" i="6"/>
  <c r="U199" i="6"/>
  <c r="U201" i="6"/>
  <c r="U204" i="6"/>
  <c r="U208" i="6"/>
  <c r="U210" i="6"/>
  <c r="U213" i="6"/>
  <c r="U218" i="6"/>
  <c r="U220" i="6"/>
  <c r="U222" i="6"/>
  <c r="U233" i="6"/>
  <c r="U238" i="6"/>
  <c r="U296" i="6"/>
  <c r="U302" i="6"/>
  <c r="U304" i="6"/>
  <c r="U306" i="6"/>
  <c r="U308" i="6"/>
  <c r="U311" i="6"/>
  <c r="U315" i="6"/>
  <c r="U323" i="6"/>
  <c r="U371" i="6"/>
  <c r="U374" i="6"/>
  <c r="U376" i="6"/>
  <c r="U378" i="6"/>
  <c r="U393" i="6"/>
  <c r="U402" i="6"/>
  <c r="U405" i="6"/>
  <c r="R405" i="6"/>
  <c r="R402" i="6"/>
  <c r="R393" i="6"/>
  <c r="P383" i="6"/>
  <c r="U388" i="6"/>
  <c r="R388" i="6"/>
  <c r="R378" i="6"/>
  <c r="R376" i="6"/>
  <c r="R374" i="6"/>
  <c r="R371" i="6"/>
  <c r="R323" i="6"/>
  <c r="R315" i="6"/>
  <c r="R311" i="6"/>
  <c r="R308" i="6"/>
  <c r="R306" i="6"/>
  <c r="R304" i="6"/>
  <c r="R302" i="6"/>
  <c r="R296" i="6"/>
  <c r="P273" i="6"/>
  <c r="U257" i="6"/>
  <c r="U293" i="6"/>
  <c r="R293" i="6"/>
  <c r="R257" i="6"/>
  <c r="R238" i="6"/>
  <c r="R233" i="6"/>
  <c r="R222" i="6"/>
  <c r="R220" i="6"/>
  <c r="R218" i="6"/>
  <c r="U216" i="6"/>
  <c r="R216" i="6"/>
  <c r="O216" i="6"/>
  <c r="K216" i="6"/>
  <c r="R213" i="6"/>
  <c r="R210" i="6"/>
  <c r="R208" i="6"/>
  <c r="R204" i="6"/>
  <c r="R201" i="6"/>
  <c r="R199" i="6"/>
  <c r="R196" i="6"/>
  <c r="R194" i="6"/>
  <c r="R192" i="6"/>
  <c r="R190" i="6"/>
  <c r="R187" i="6"/>
  <c r="R185" i="6"/>
  <c r="R182" i="6"/>
  <c r="U180" i="6"/>
  <c r="R180" i="6"/>
  <c r="U170" i="6"/>
  <c r="R170" i="6"/>
  <c r="O170" i="6"/>
  <c r="U155" i="6"/>
  <c r="R155" i="6"/>
  <c r="U153" i="6"/>
  <c r="R153" i="6"/>
  <c r="O153" i="6"/>
  <c r="K153" i="6"/>
  <c r="P152" i="6"/>
  <c r="U147" i="6"/>
  <c r="R147" i="6"/>
  <c r="U143" i="6"/>
  <c r="R143" i="6"/>
  <c r="U136" i="6"/>
  <c r="R136" i="6"/>
  <c r="U127" i="6"/>
  <c r="R127" i="6"/>
  <c r="U120" i="6"/>
  <c r="R120" i="6"/>
  <c r="U114" i="6"/>
  <c r="R114" i="6"/>
  <c r="U112" i="6"/>
  <c r="R112" i="6"/>
  <c r="U109" i="6"/>
  <c r="R109" i="6"/>
  <c r="U106" i="6"/>
  <c r="R106" i="6"/>
  <c r="U92" i="6"/>
  <c r="R92" i="6"/>
  <c r="U82" i="6"/>
  <c r="R82" i="6"/>
  <c r="U70" i="6"/>
  <c r="R70" i="6"/>
  <c r="U63" i="6"/>
  <c r="R63" i="6"/>
  <c r="U60" i="6"/>
  <c r="R60" i="6"/>
  <c r="U23" i="6"/>
  <c r="R23" i="6"/>
  <c r="U11" i="6"/>
  <c r="R11" i="6"/>
  <c r="S122" i="6" l="1"/>
  <c r="V122" i="6"/>
  <c r="P189" i="6"/>
  <c r="L189" i="6"/>
  <c r="W122" i="6" l="1"/>
  <c r="P105" i="6"/>
  <c r="V404" i="6"/>
  <c r="S404" i="6"/>
  <c r="P404" i="6"/>
  <c r="L404" i="6"/>
  <c r="O405" i="6"/>
  <c r="K405" i="6"/>
  <c r="P322" i="6"/>
  <c r="L322" i="6"/>
  <c r="P212" i="6"/>
  <c r="L212" i="6"/>
  <c r="L105" i="6"/>
  <c r="V181" i="6"/>
  <c r="W404" i="6" l="1"/>
  <c r="S181" i="6"/>
  <c r="W181" i="6" s="1"/>
  <c r="V400" i="6"/>
  <c r="S400" i="6"/>
  <c r="P400" i="6"/>
  <c r="W400" i="6" l="1"/>
  <c r="V403" i="6"/>
  <c r="V401" i="6"/>
  <c r="V399" i="6"/>
  <c r="V398" i="6"/>
  <c r="V397" i="6"/>
  <c r="V396" i="6"/>
  <c r="V395" i="6"/>
  <c r="V394" i="6"/>
  <c r="V392" i="6"/>
  <c r="V391" i="6"/>
  <c r="V390" i="6"/>
  <c r="V389" i="6"/>
  <c r="V387" i="6"/>
  <c r="V386" i="6"/>
  <c r="V385" i="6"/>
  <c r="V384" i="6"/>
  <c r="V383" i="6"/>
  <c r="V382" i="6"/>
  <c r="V381" i="6"/>
  <c r="V380" i="6"/>
  <c r="V379" i="6"/>
  <c r="V377" i="6"/>
  <c r="V375" i="6"/>
  <c r="V373" i="6"/>
  <c r="V372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27" i="6"/>
  <c r="V325" i="6"/>
  <c r="V324" i="6"/>
  <c r="V322" i="6"/>
  <c r="V321" i="6"/>
  <c r="V320" i="6"/>
  <c r="V319" i="6"/>
  <c r="V318" i="6"/>
  <c r="V317" i="6"/>
  <c r="V316" i="6"/>
  <c r="V314" i="6"/>
  <c r="V313" i="6"/>
  <c r="V312" i="6"/>
  <c r="V310" i="6"/>
  <c r="V309" i="6"/>
  <c r="V307" i="6"/>
  <c r="V305" i="6"/>
  <c r="V303" i="6"/>
  <c r="V301" i="6"/>
  <c r="V300" i="6"/>
  <c r="V299" i="6"/>
  <c r="V298" i="6"/>
  <c r="V297" i="6"/>
  <c r="V295" i="6"/>
  <c r="V294" i="6"/>
  <c r="V263" i="6"/>
  <c r="V259" i="6"/>
  <c r="V260" i="6"/>
  <c r="V261" i="6"/>
  <c r="V262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58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39" i="6"/>
  <c r="V237" i="6"/>
  <c r="V236" i="6"/>
  <c r="V235" i="6"/>
  <c r="V234" i="6"/>
  <c r="V228" i="6"/>
  <c r="V229" i="6"/>
  <c r="V230" i="6"/>
  <c r="V231" i="6"/>
  <c r="V232" i="6"/>
  <c r="V227" i="6"/>
  <c r="V226" i="6"/>
  <c r="V225" i="6"/>
  <c r="V224" i="6"/>
  <c r="V223" i="6"/>
  <c r="V221" i="6"/>
  <c r="V219" i="6"/>
  <c r="V217" i="6"/>
  <c r="V215" i="6"/>
  <c r="V214" i="6"/>
  <c r="V212" i="6"/>
  <c r="V211" i="6"/>
  <c r="V209" i="6"/>
  <c r="V207" i="6"/>
  <c r="V206" i="6"/>
  <c r="V205" i="6"/>
  <c r="V203" i="6"/>
  <c r="V202" i="6"/>
  <c r="V200" i="6"/>
  <c r="V198" i="6"/>
  <c r="V197" i="6"/>
  <c r="V195" i="6"/>
  <c r="V193" i="6"/>
  <c r="V191" i="6"/>
  <c r="V189" i="6"/>
  <c r="V188" i="6"/>
  <c r="V186" i="6"/>
  <c r="V184" i="6"/>
  <c r="V183" i="6"/>
  <c r="V172" i="6"/>
  <c r="V173" i="6"/>
  <c r="V174" i="6"/>
  <c r="V175" i="6"/>
  <c r="V176" i="6"/>
  <c r="V177" i="6"/>
  <c r="V178" i="6"/>
  <c r="V179" i="6"/>
  <c r="V171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49" i="6"/>
  <c r="V150" i="6"/>
  <c r="V151" i="6"/>
  <c r="V148" i="6"/>
  <c r="V145" i="6"/>
  <c r="V146" i="6"/>
  <c r="V138" i="6"/>
  <c r="V139" i="6"/>
  <c r="V140" i="6"/>
  <c r="V141" i="6"/>
  <c r="V142" i="6"/>
  <c r="V129" i="6"/>
  <c r="V130" i="6"/>
  <c r="V131" i="6"/>
  <c r="V132" i="6"/>
  <c r="V133" i="6"/>
  <c r="V134" i="6"/>
  <c r="V135" i="6"/>
  <c r="V156" i="6"/>
  <c r="V154" i="6"/>
  <c r="V144" i="6"/>
  <c r="V137" i="6"/>
  <c r="V128" i="6"/>
  <c r="V123" i="6"/>
  <c r="V124" i="6"/>
  <c r="V125" i="6"/>
  <c r="V126" i="6"/>
  <c r="V116" i="6"/>
  <c r="V117" i="6"/>
  <c r="V118" i="6"/>
  <c r="V119" i="6"/>
  <c r="V111" i="6"/>
  <c r="V108" i="6"/>
  <c r="V97" i="6"/>
  <c r="V98" i="6"/>
  <c r="V99" i="6"/>
  <c r="V100" i="6"/>
  <c r="V101" i="6"/>
  <c r="V102" i="6"/>
  <c r="V103" i="6"/>
  <c r="V104" i="6"/>
  <c r="V105" i="6"/>
  <c r="V94" i="6"/>
  <c r="V121" i="6"/>
  <c r="V115" i="6"/>
  <c r="V113" i="6"/>
  <c r="V110" i="6"/>
  <c r="V107" i="6"/>
  <c r="V96" i="6"/>
  <c r="V93" i="6"/>
  <c r="V84" i="6"/>
  <c r="V85" i="6"/>
  <c r="V86" i="6"/>
  <c r="V87" i="6"/>
  <c r="V88" i="6"/>
  <c r="V89" i="6"/>
  <c r="V90" i="6"/>
  <c r="V91" i="6"/>
  <c r="V72" i="6"/>
  <c r="V73" i="6"/>
  <c r="V74" i="6"/>
  <c r="V75" i="6"/>
  <c r="V76" i="6"/>
  <c r="V77" i="6"/>
  <c r="V78" i="6"/>
  <c r="V79" i="6"/>
  <c r="V80" i="6"/>
  <c r="V81" i="6"/>
  <c r="V65" i="6"/>
  <c r="V66" i="6"/>
  <c r="V67" i="6"/>
  <c r="V68" i="6"/>
  <c r="V69" i="6"/>
  <c r="V83" i="6"/>
  <c r="V71" i="6"/>
  <c r="V64" i="6"/>
  <c r="V62" i="6"/>
  <c r="V61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24" i="6"/>
  <c r="V13" i="6"/>
  <c r="V14" i="6"/>
  <c r="V15" i="6"/>
  <c r="V16" i="6"/>
  <c r="V17" i="6"/>
  <c r="V18" i="6"/>
  <c r="V19" i="6"/>
  <c r="V20" i="6"/>
  <c r="V21" i="6"/>
  <c r="V22" i="6"/>
  <c r="V12" i="6"/>
  <c r="V9" i="6"/>
  <c r="V10" i="6"/>
  <c r="S61" i="6"/>
  <c r="S62" i="6"/>
  <c r="S64" i="6"/>
  <c r="S65" i="6"/>
  <c r="S66" i="6"/>
  <c r="S67" i="6"/>
  <c r="S68" i="6"/>
  <c r="S69" i="6"/>
  <c r="S71" i="6"/>
  <c r="S72" i="6"/>
  <c r="S73" i="6"/>
  <c r="S74" i="6"/>
  <c r="S75" i="6"/>
  <c r="S76" i="6"/>
  <c r="S77" i="6"/>
  <c r="S78" i="6"/>
  <c r="S79" i="6"/>
  <c r="S80" i="6"/>
  <c r="S81" i="6"/>
  <c r="S83" i="6"/>
  <c r="S84" i="6"/>
  <c r="S85" i="6"/>
  <c r="S86" i="6"/>
  <c r="S87" i="6"/>
  <c r="S88" i="6"/>
  <c r="S89" i="6"/>
  <c r="S90" i="6"/>
  <c r="S91" i="6"/>
  <c r="S93" i="6"/>
  <c r="S94" i="6"/>
  <c r="S96" i="6"/>
  <c r="S97" i="6"/>
  <c r="S98" i="6"/>
  <c r="S99" i="6"/>
  <c r="S100" i="6"/>
  <c r="S101" i="6"/>
  <c r="S102" i="6"/>
  <c r="S103" i="6"/>
  <c r="S104" i="6"/>
  <c r="S105" i="6"/>
  <c r="W105" i="6" s="1"/>
  <c r="S107" i="6"/>
  <c r="S108" i="6"/>
  <c r="S110" i="6"/>
  <c r="S111" i="6"/>
  <c r="S113" i="6"/>
  <c r="S115" i="6"/>
  <c r="S116" i="6"/>
  <c r="S117" i="6"/>
  <c r="S118" i="6"/>
  <c r="S119" i="6"/>
  <c r="S121" i="6"/>
  <c r="S123" i="6"/>
  <c r="S124" i="6"/>
  <c r="S125" i="6"/>
  <c r="S126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S141" i="6"/>
  <c r="S142" i="6"/>
  <c r="S144" i="6"/>
  <c r="S145" i="6"/>
  <c r="S146" i="6"/>
  <c r="S148" i="6"/>
  <c r="S149" i="6"/>
  <c r="S150" i="6"/>
  <c r="S151" i="6"/>
  <c r="S154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1" i="6"/>
  <c r="S172" i="6"/>
  <c r="S173" i="6"/>
  <c r="S174" i="6"/>
  <c r="S175" i="6"/>
  <c r="S176" i="6"/>
  <c r="S177" i="6"/>
  <c r="S178" i="6"/>
  <c r="S179" i="6"/>
  <c r="S183" i="6"/>
  <c r="S184" i="6"/>
  <c r="S186" i="6"/>
  <c r="S188" i="6"/>
  <c r="S189" i="6"/>
  <c r="W189" i="6" s="1"/>
  <c r="S191" i="6"/>
  <c r="S193" i="6"/>
  <c r="S195" i="6"/>
  <c r="S197" i="6"/>
  <c r="S198" i="6"/>
  <c r="S200" i="6"/>
  <c r="S202" i="6"/>
  <c r="S203" i="6"/>
  <c r="S205" i="6"/>
  <c r="S206" i="6"/>
  <c r="S207" i="6"/>
  <c r="S209" i="6"/>
  <c r="S211" i="6"/>
  <c r="S212" i="6"/>
  <c r="S214" i="6"/>
  <c r="S215" i="6"/>
  <c r="S217" i="6"/>
  <c r="S219" i="6"/>
  <c r="S221" i="6"/>
  <c r="S223" i="6"/>
  <c r="S224" i="6"/>
  <c r="S225" i="6"/>
  <c r="S226" i="6"/>
  <c r="S227" i="6"/>
  <c r="S228" i="6"/>
  <c r="S229" i="6"/>
  <c r="S230" i="6"/>
  <c r="S231" i="6"/>
  <c r="S232" i="6"/>
  <c r="S234" i="6"/>
  <c r="S235" i="6"/>
  <c r="S236" i="6"/>
  <c r="S237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4" i="6"/>
  <c r="S295" i="6"/>
  <c r="S297" i="6"/>
  <c r="S298" i="6"/>
  <c r="S299" i="6"/>
  <c r="S300" i="6"/>
  <c r="S301" i="6"/>
  <c r="S303" i="6"/>
  <c r="S305" i="6"/>
  <c r="S307" i="6"/>
  <c r="S309" i="6"/>
  <c r="S310" i="6"/>
  <c r="S312" i="6"/>
  <c r="S313" i="6"/>
  <c r="S314" i="6"/>
  <c r="S316" i="6"/>
  <c r="S317" i="6"/>
  <c r="S318" i="6"/>
  <c r="S319" i="6"/>
  <c r="S320" i="6"/>
  <c r="S321" i="6"/>
  <c r="S322" i="6"/>
  <c r="S324" i="6"/>
  <c r="S325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2" i="6"/>
  <c r="S373" i="6"/>
  <c r="S375" i="6"/>
  <c r="S377" i="6"/>
  <c r="S379" i="6"/>
  <c r="S380" i="6"/>
  <c r="S381" i="6"/>
  <c r="S382" i="6"/>
  <c r="S383" i="6"/>
  <c r="S384" i="6"/>
  <c r="S385" i="6"/>
  <c r="S386" i="6"/>
  <c r="S387" i="6"/>
  <c r="S389" i="6"/>
  <c r="S390" i="6"/>
  <c r="S391" i="6"/>
  <c r="S392" i="6"/>
  <c r="S394" i="6"/>
  <c r="S395" i="6"/>
  <c r="S396" i="6"/>
  <c r="S397" i="6"/>
  <c r="S398" i="6"/>
  <c r="S399" i="6"/>
  <c r="S401" i="6"/>
  <c r="S40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13" i="6"/>
  <c r="S14" i="6"/>
  <c r="S15" i="6"/>
  <c r="S16" i="6"/>
  <c r="S17" i="6"/>
  <c r="S18" i="6"/>
  <c r="S19" i="6"/>
  <c r="S20" i="6"/>
  <c r="S21" i="6"/>
  <c r="S22" i="6"/>
  <c r="S12" i="6"/>
  <c r="S9" i="6"/>
  <c r="S10" i="6"/>
  <c r="V8" i="6"/>
  <c r="L8" i="6"/>
  <c r="P8" i="6"/>
  <c r="S8" i="6"/>
  <c r="P61" i="6" l="1"/>
  <c r="P24" i="6"/>
  <c r="P83" i="6"/>
  <c r="P173" i="6"/>
  <c r="L394" i="6"/>
  <c r="L389" i="6"/>
  <c r="P370" i="6"/>
  <c r="P369" i="6"/>
  <c r="P310" i="6"/>
  <c r="L235" i="6"/>
  <c r="L251" i="6"/>
  <c r="P193" i="6"/>
  <c r="P154" i="6"/>
  <c r="L145" i="6"/>
  <c r="P145" i="6"/>
  <c r="P10" i="6"/>
  <c r="P9" i="6"/>
  <c r="W145" i="6" l="1"/>
  <c r="P403" i="6"/>
  <c r="P398" i="6"/>
  <c r="K402" i="6"/>
  <c r="O402" i="6"/>
  <c r="O393" i="6"/>
  <c r="K393" i="6"/>
  <c r="O323" i="6"/>
  <c r="K323" i="6"/>
  <c r="P259" i="6"/>
  <c r="P288" i="6"/>
  <c r="L259" i="6"/>
  <c r="L282" i="6"/>
  <c r="L283" i="6"/>
  <c r="L284" i="6"/>
  <c r="L285" i="6"/>
  <c r="L286" i="6"/>
  <c r="L287" i="6"/>
  <c r="L288" i="6"/>
  <c r="L403" i="6"/>
  <c r="P401" i="6"/>
  <c r="P399" i="6"/>
  <c r="P397" i="6"/>
  <c r="P396" i="6"/>
  <c r="P395" i="6"/>
  <c r="P392" i="6"/>
  <c r="P391" i="6"/>
  <c r="P390" i="6"/>
  <c r="P394" i="6"/>
  <c r="P389" i="6"/>
  <c r="K388" i="6"/>
  <c r="P387" i="6"/>
  <c r="L387" i="6"/>
  <c r="P386" i="6"/>
  <c r="L386" i="6"/>
  <c r="P385" i="6"/>
  <c r="L385" i="6"/>
  <c r="P384" i="6"/>
  <c r="L384" i="6"/>
  <c r="L383" i="6"/>
  <c r="P382" i="6"/>
  <c r="O381" i="6"/>
  <c r="O388" i="6" s="1"/>
  <c r="L381" i="6"/>
  <c r="P380" i="6"/>
  <c r="L380" i="6"/>
  <c r="P379" i="6"/>
  <c r="N379" i="6"/>
  <c r="L379" i="6"/>
  <c r="O378" i="6"/>
  <c r="K378" i="6"/>
  <c r="P377" i="6"/>
  <c r="L377" i="6"/>
  <c r="O376" i="6"/>
  <c r="K376" i="6"/>
  <c r="P375" i="6"/>
  <c r="L375" i="6"/>
  <c r="O374" i="6"/>
  <c r="K374" i="6"/>
  <c r="P373" i="6"/>
  <c r="L373" i="6"/>
  <c r="P372" i="6"/>
  <c r="L372" i="6"/>
  <c r="O371" i="6"/>
  <c r="K371" i="6"/>
  <c r="L370" i="6"/>
  <c r="L369" i="6"/>
  <c r="P368" i="6"/>
  <c r="L368" i="6"/>
  <c r="P367" i="6"/>
  <c r="L367" i="6"/>
  <c r="P366" i="6"/>
  <c r="L366" i="6"/>
  <c r="P365" i="6"/>
  <c r="L365" i="6"/>
  <c r="P364" i="6"/>
  <c r="L364" i="6"/>
  <c r="P363" i="6"/>
  <c r="L363" i="6"/>
  <c r="P362" i="6"/>
  <c r="L362" i="6"/>
  <c r="P361" i="6"/>
  <c r="L361" i="6"/>
  <c r="P360" i="6"/>
  <c r="L360" i="6"/>
  <c r="P359" i="6"/>
  <c r="L359" i="6"/>
  <c r="P358" i="6"/>
  <c r="L358" i="6"/>
  <c r="P357" i="6"/>
  <c r="L357" i="6"/>
  <c r="P356" i="6"/>
  <c r="L356" i="6"/>
  <c r="P355" i="6"/>
  <c r="L355" i="6"/>
  <c r="P354" i="6"/>
  <c r="L354" i="6"/>
  <c r="P353" i="6"/>
  <c r="L353" i="6"/>
  <c r="P352" i="6"/>
  <c r="L352" i="6"/>
  <c r="P351" i="6"/>
  <c r="L351" i="6"/>
  <c r="P350" i="6"/>
  <c r="L350" i="6"/>
  <c r="P349" i="6"/>
  <c r="L349" i="6"/>
  <c r="P348" i="6"/>
  <c r="L348" i="6"/>
  <c r="P347" i="6"/>
  <c r="L347" i="6"/>
  <c r="P346" i="6"/>
  <c r="L346" i="6"/>
  <c r="P345" i="6"/>
  <c r="L345" i="6"/>
  <c r="P344" i="6"/>
  <c r="L344" i="6"/>
  <c r="P343" i="6"/>
  <c r="L343" i="6"/>
  <c r="P342" i="6"/>
  <c r="L342" i="6"/>
  <c r="P341" i="6"/>
  <c r="L341" i="6"/>
  <c r="P340" i="6"/>
  <c r="L340" i="6"/>
  <c r="P339" i="6"/>
  <c r="L339" i="6"/>
  <c r="P338" i="6"/>
  <c r="L338" i="6"/>
  <c r="P337" i="6"/>
  <c r="L337" i="6"/>
  <c r="P336" i="6"/>
  <c r="L336" i="6"/>
  <c r="P335" i="6"/>
  <c r="L335" i="6"/>
  <c r="P334" i="6"/>
  <c r="L334" i="6"/>
  <c r="P333" i="6"/>
  <c r="L333" i="6"/>
  <c r="P332" i="6"/>
  <c r="L332" i="6"/>
  <c r="P331" i="6"/>
  <c r="L331" i="6"/>
  <c r="P330" i="6"/>
  <c r="L330" i="6"/>
  <c r="P329" i="6"/>
  <c r="L329" i="6"/>
  <c r="P328" i="6"/>
  <c r="L328" i="6"/>
  <c r="P327" i="6"/>
  <c r="L327" i="6"/>
  <c r="U326" i="6"/>
  <c r="R326" i="6"/>
  <c r="K326" i="6"/>
  <c r="O325" i="6"/>
  <c r="O326" i="6" s="1"/>
  <c r="P324" i="6"/>
  <c r="N324" i="6"/>
  <c r="L324" i="6"/>
  <c r="P321" i="6"/>
  <c r="L321" i="6"/>
  <c r="P320" i="6"/>
  <c r="L320" i="6"/>
  <c r="P319" i="6"/>
  <c r="L319" i="6"/>
  <c r="P318" i="6"/>
  <c r="L318" i="6"/>
  <c r="P317" i="6"/>
  <c r="L317" i="6"/>
  <c r="P316" i="6"/>
  <c r="L316" i="6"/>
  <c r="K315" i="6"/>
  <c r="P314" i="6"/>
  <c r="L314" i="6"/>
  <c r="O313" i="6"/>
  <c r="O315" i="6" s="1"/>
  <c r="L313" i="6"/>
  <c r="P312" i="6"/>
  <c r="L312" i="6"/>
  <c r="O311" i="6"/>
  <c r="K311" i="6"/>
  <c r="L310" i="6"/>
  <c r="P309" i="6"/>
  <c r="L309" i="6"/>
  <c r="O308" i="6"/>
  <c r="K308" i="6"/>
  <c r="P307" i="6"/>
  <c r="L307" i="6"/>
  <c r="O306" i="6"/>
  <c r="K306" i="6"/>
  <c r="P305" i="6"/>
  <c r="L305" i="6"/>
  <c r="O304" i="6"/>
  <c r="K304" i="6"/>
  <c r="P303" i="6"/>
  <c r="L303" i="6"/>
  <c r="O302" i="6"/>
  <c r="K302" i="6"/>
  <c r="P301" i="6"/>
  <c r="L301" i="6"/>
  <c r="P300" i="6"/>
  <c r="L300" i="6"/>
  <c r="P299" i="6"/>
  <c r="L299" i="6"/>
  <c r="P298" i="6"/>
  <c r="L298" i="6"/>
  <c r="P297" i="6"/>
  <c r="L297" i="6"/>
  <c r="O296" i="6"/>
  <c r="K296" i="6"/>
  <c r="P295" i="6"/>
  <c r="L295" i="6"/>
  <c r="P294" i="6"/>
  <c r="L294" i="6"/>
  <c r="K293" i="6"/>
  <c r="P292" i="6"/>
  <c r="L292" i="6"/>
  <c r="P291" i="6"/>
  <c r="L291" i="6"/>
  <c r="P290" i="6"/>
  <c r="L290" i="6"/>
  <c r="P289" i="6"/>
  <c r="L289" i="6"/>
  <c r="P287" i="6"/>
  <c r="P286" i="6"/>
  <c r="P285" i="6"/>
  <c r="P284" i="6"/>
  <c r="P283" i="6"/>
  <c r="P282" i="6"/>
  <c r="P281" i="6"/>
  <c r="L281" i="6"/>
  <c r="P280" i="6"/>
  <c r="L280" i="6"/>
  <c r="P279" i="6"/>
  <c r="L279" i="6"/>
  <c r="P278" i="6"/>
  <c r="L278" i="6"/>
  <c r="P277" i="6"/>
  <c r="L277" i="6"/>
  <c r="P276" i="6"/>
  <c r="L276" i="6"/>
  <c r="P275" i="6"/>
  <c r="L275" i="6"/>
  <c r="P274" i="6"/>
  <c r="L274" i="6"/>
  <c r="L273" i="6"/>
  <c r="O272" i="6"/>
  <c r="P272" i="6" s="1"/>
  <c r="L272" i="6"/>
  <c r="P271" i="6"/>
  <c r="L271" i="6"/>
  <c r="P270" i="6"/>
  <c r="L270" i="6"/>
  <c r="P269" i="6"/>
  <c r="N269" i="6"/>
  <c r="L269" i="6"/>
  <c r="O268" i="6"/>
  <c r="L268" i="6"/>
  <c r="P267" i="6"/>
  <c r="L267" i="6"/>
  <c r="P266" i="6"/>
  <c r="L266" i="6"/>
  <c r="P265" i="6"/>
  <c r="L265" i="6"/>
  <c r="P264" i="6"/>
  <c r="L264" i="6"/>
  <c r="P263" i="6"/>
  <c r="P262" i="6"/>
  <c r="L262" i="6"/>
  <c r="P261" i="6"/>
  <c r="L261" i="6"/>
  <c r="P260" i="6"/>
  <c r="L260" i="6"/>
  <c r="P258" i="6"/>
  <c r="L258" i="6"/>
  <c r="O257" i="6"/>
  <c r="K257" i="6"/>
  <c r="P256" i="6"/>
  <c r="L256" i="6"/>
  <c r="P255" i="6"/>
  <c r="L255" i="6"/>
  <c r="P254" i="6"/>
  <c r="L254" i="6"/>
  <c r="P253" i="6"/>
  <c r="L253" i="6"/>
  <c r="P252" i="6"/>
  <c r="L252" i="6"/>
  <c r="P251" i="6"/>
  <c r="P250" i="6"/>
  <c r="L250" i="6"/>
  <c r="P249" i="6"/>
  <c r="L249" i="6"/>
  <c r="P248" i="6"/>
  <c r="L248" i="6"/>
  <c r="P247" i="6"/>
  <c r="L247" i="6"/>
  <c r="P246" i="6"/>
  <c r="L246" i="6"/>
  <c r="P245" i="6"/>
  <c r="L245" i="6"/>
  <c r="P244" i="6"/>
  <c r="L244" i="6"/>
  <c r="P243" i="6"/>
  <c r="L243" i="6"/>
  <c r="P242" i="6"/>
  <c r="L242" i="6"/>
  <c r="P241" i="6"/>
  <c r="L241" i="6"/>
  <c r="P240" i="6"/>
  <c r="L240" i="6"/>
  <c r="P239" i="6"/>
  <c r="L239" i="6"/>
  <c r="O238" i="6"/>
  <c r="K238" i="6"/>
  <c r="P237" i="6"/>
  <c r="L237" i="6"/>
  <c r="P236" i="6"/>
  <c r="L236" i="6"/>
  <c r="P235" i="6"/>
  <c r="P234" i="6"/>
  <c r="L234" i="6"/>
  <c r="O233" i="6"/>
  <c r="K233" i="6"/>
  <c r="P232" i="6"/>
  <c r="L232" i="6"/>
  <c r="P231" i="6"/>
  <c r="L231" i="6"/>
  <c r="P230" i="6"/>
  <c r="L230" i="6"/>
  <c r="P229" i="6"/>
  <c r="L229" i="6"/>
  <c r="P228" i="6"/>
  <c r="L228" i="6"/>
  <c r="P227" i="6"/>
  <c r="L227" i="6"/>
  <c r="P226" i="6"/>
  <c r="L226" i="6"/>
  <c r="P225" i="6"/>
  <c r="L225" i="6"/>
  <c r="P224" i="6"/>
  <c r="L224" i="6"/>
  <c r="P223" i="6"/>
  <c r="L223" i="6"/>
  <c r="O222" i="6"/>
  <c r="K222" i="6"/>
  <c r="P221" i="6"/>
  <c r="L221" i="6"/>
  <c r="O220" i="6"/>
  <c r="K220" i="6"/>
  <c r="P219" i="6"/>
  <c r="L219" i="6"/>
  <c r="O218" i="6"/>
  <c r="K218" i="6"/>
  <c r="P217" i="6"/>
  <c r="L217" i="6"/>
  <c r="P215" i="6"/>
  <c r="L215" i="6"/>
  <c r="P214" i="6"/>
  <c r="L214" i="6"/>
  <c r="O213" i="6"/>
  <c r="K213" i="6"/>
  <c r="P211" i="6"/>
  <c r="L211" i="6"/>
  <c r="O210" i="6"/>
  <c r="K210" i="6"/>
  <c r="P209" i="6"/>
  <c r="L209" i="6"/>
  <c r="O208" i="6"/>
  <c r="K208" i="6"/>
  <c r="P207" i="6"/>
  <c r="L207" i="6"/>
  <c r="P206" i="6"/>
  <c r="L206" i="6"/>
  <c r="P205" i="6"/>
  <c r="L205" i="6"/>
  <c r="O204" i="6"/>
  <c r="K204" i="6"/>
  <c r="P203" i="6"/>
  <c r="L203" i="6"/>
  <c r="P202" i="6"/>
  <c r="L202" i="6"/>
  <c r="O201" i="6"/>
  <c r="K201" i="6"/>
  <c r="P200" i="6"/>
  <c r="O199" i="6"/>
  <c r="K199" i="6"/>
  <c r="P198" i="6"/>
  <c r="L198" i="6"/>
  <c r="P197" i="6"/>
  <c r="L197" i="6"/>
  <c r="O196" i="6"/>
  <c r="K196" i="6"/>
  <c r="P195" i="6"/>
  <c r="L195" i="6"/>
  <c r="O194" i="6"/>
  <c r="K194" i="6"/>
  <c r="L193" i="6"/>
  <c r="O192" i="6"/>
  <c r="K192" i="6"/>
  <c r="P191" i="6"/>
  <c r="O190" i="6"/>
  <c r="K190" i="6"/>
  <c r="P188" i="6"/>
  <c r="O187" i="6"/>
  <c r="K187" i="6"/>
  <c r="P186" i="6"/>
  <c r="O185" i="6"/>
  <c r="K185" i="6"/>
  <c r="P184" i="6"/>
  <c r="L184" i="6"/>
  <c r="P183" i="6"/>
  <c r="L183" i="6"/>
  <c r="K180" i="6"/>
  <c r="P179" i="6"/>
  <c r="P178" i="6"/>
  <c r="P177" i="6"/>
  <c r="P176" i="6"/>
  <c r="L176" i="6"/>
  <c r="P175" i="6"/>
  <c r="L175" i="6"/>
  <c r="P174" i="6"/>
  <c r="L174" i="6"/>
  <c r="L173" i="6"/>
  <c r="O172" i="6"/>
  <c r="P172" i="6" s="1"/>
  <c r="L172" i="6"/>
  <c r="O171" i="6"/>
  <c r="P171" i="6" s="1"/>
  <c r="L171" i="6"/>
  <c r="K170" i="6"/>
  <c r="P169" i="6"/>
  <c r="L169" i="6"/>
  <c r="P168" i="6"/>
  <c r="L168" i="6"/>
  <c r="P167" i="6"/>
  <c r="L167" i="6"/>
  <c r="P166" i="6"/>
  <c r="L166" i="6"/>
  <c r="P165" i="6"/>
  <c r="L165" i="6"/>
  <c r="P164" i="6"/>
  <c r="L164" i="6"/>
  <c r="P163" i="6"/>
  <c r="L163" i="6"/>
  <c r="O162" i="6"/>
  <c r="L162" i="6"/>
  <c r="P161" i="6"/>
  <c r="L161" i="6"/>
  <c r="P160" i="6"/>
  <c r="L160" i="6"/>
  <c r="P159" i="6"/>
  <c r="L159" i="6"/>
  <c r="P158" i="6"/>
  <c r="L158" i="6"/>
  <c r="P157" i="6"/>
  <c r="L157" i="6"/>
  <c r="P156" i="6"/>
  <c r="L156" i="6"/>
  <c r="O155" i="6"/>
  <c r="K155" i="6"/>
  <c r="L154" i="6"/>
  <c r="P151" i="6"/>
  <c r="P150" i="6"/>
  <c r="P149" i="6"/>
  <c r="P148" i="6"/>
  <c r="K147" i="6"/>
  <c r="P146" i="6"/>
  <c r="L146" i="6"/>
  <c r="O144" i="6"/>
  <c r="P144" i="6" s="1"/>
  <c r="L144" i="6"/>
  <c r="O143" i="6"/>
  <c r="K143" i="6"/>
  <c r="P142" i="6"/>
  <c r="L142" i="6"/>
  <c r="P141" i="6"/>
  <c r="L141" i="6"/>
  <c r="P140" i="6"/>
  <c r="L140" i="6"/>
  <c r="P139" i="6"/>
  <c r="L139" i="6"/>
  <c r="P138" i="6"/>
  <c r="L138" i="6"/>
  <c r="P137" i="6"/>
  <c r="L137" i="6"/>
  <c r="K136" i="6"/>
  <c r="O135" i="6"/>
  <c r="P135" i="6" s="1"/>
  <c r="L135" i="6"/>
  <c r="P134" i="6"/>
  <c r="L134" i="6"/>
  <c r="O133" i="6"/>
  <c r="P133" i="6" s="1"/>
  <c r="L133" i="6"/>
  <c r="P132" i="6"/>
  <c r="L132" i="6"/>
  <c r="P131" i="6"/>
  <c r="L131" i="6"/>
  <c r="P130" i="6"/>
  <c r="L130" i="6"/>
  <c r="P129" i="6"/>
  <c r="L129" i="6"/>
  <c r="P128" i="6"/>
  <c r="L128" i="6"/>
  <c r="O127" i="6"/>
  <c r="K127" i="6"/>
  <c r="P126" i="6"/>
  <c r="L126" i="6"/>
  <c r="P125" i="6"/>
  <c r="L125" i="6"/>
  <c r="P124" i="6"/>
  <c r="L124" i="6"/>
  <c r="P123" i="6"/>
  <c r="L123" i="6"/>
  <c r="P121" i="6"/>
  <c r="L121" i="6"/>
  <c r="O120" i="6"/>
  <c r="K120" i="6"/>
  <c r="P119" i="6"/>
  <c r="L119" i="6"/>
  <c r="P118" i="6"/>
  <c r="L118" i="6"/>
  <c r="P117" i="6"/>
  <c r="L117" i="6"/>
  <c r="P116" i="6"/>
  <c r="L116" i="6"/>
  <c r="P115" i="6"/>
  <c r="L115" i="6"/>
  <c r="O114" i="6"/>
  <c r="K114" i="6"/>
  <c r="P113" i="6"/>
  <c r="L113" i="6"/>
  <c r="O112" i="6"/>
  <c r="K112" i="6"/>
  <c r="P111" i="6"/>
  <c r="L111" i="6"/>
  <c r="P110" i="6"/>
  <c r="L110" i="6"/>
  <c r="O109" i="6"/>
  <c r="K109" i="6"/>
  <c r="P108" i="6"/>
  <c r="L108" i="6"/>
  <c r="P107" i="6"/>
  <c r="L107" i="6"/>
  <c r="O106" i="6"/>
  <c r="K106" i="6"/>
  <c r="P104" i="6"/>
  <c r="L104" i="6"/>
  <c r="P103" i="6"/>
  <c r="L103" i="6"/>
  <c r="P102" i="6"/>
  <c r="L102" i="6"/>
  <c r="P101" i="6"/>
  <c r="L101" i="6"/>
  <c r="P100" i="6"/>
  <c r="L100" i="6"/>
  <c r="P99" i="6"/>
  <c r="L99" i="6"/>
  <c r="P98" i="6"/>
  <c r="L98" i="6"/>
  <c r="P97" i="6"/>
  <c r="L97" i="6"/>
  <c r="P96" i="6"/>
  <c r="L96" i="6"/>
  <c r="U95" i="6"/>
  <c r="R95" i="6"/>
  <c r="O95" i="6"/>
  <c r="K95" i="6"/>
  <c r="P94" i="6"/>
  <c r="L94" i="6"/>
  <c r="P93" i="6"/>
  <c r="L93" i="6"/>
  <c r="O92" i="6"/>
  <c r="K92" i="6"/>
  <c r="P91" i="6"/>
  <c r="L91" i="6"/>
  <c r="P90" i="6"/>
  <c r="L90" i="6"/>
  <c r="P89" i="6"/>
  <c r="L89" i="6"/>
  <c r="P88" i="6"/>
  <c r="L88" i="6"/>
  <c r="P87" i="6"/>
  <c r="L87" i="6"/>
  <c r="P86" i="6"/>
  <c r="L86" i="6"/>
  <c r="P85" i="6"/>
  <c r="L85" i="6"/>
  <c r="P84" i="6"/>
  <c r="L84" i="6"/>
  <c r="L83" i="6"/>
  <c r="W83" i="6" s="1"/>
  <c r="O82" i="6"/>
  <c r="K82" i="6"/>
  <c r="P81" i="6"/>
  <c r="L81" i="6"/>
  <c r="P80" i="6"/>
  <c r="L80" i="6"/>
  <c r="P79" i="6"/>
  <c r="L79" i="6"/>
  <c r="P78" i="6"/>
  <c r="L78" i="6"/>
  <c r="P77" i="6"/>
  <c r="L77" i="6"/>
  <c r="P76" i="6"/>
  <c r="L76" i="6"/>
  <c r="P75" i="6"/>
  <c r="L75" i="6"/>
  <c r="P74" i="6"/>
  <c r="L74" i="6"/>
  <c r="P73" i="6"/>
  <c r="L73" i="6"/>
  <c r="P72" i="6"/>
  <c r="L72" i="6"/>
  <c r="P71" i="6"/>
  <c r="L71" i="6"/>
  <c r="O70" i="6"/>
  <c r="K70" i="6"/>
  <c r="P69" i="6"/>
  <c r="L69" i="6"/>
  <c r="P68" i="6"/>
  <c r="L68" i="6"/>
  <c r="P67" i="6"/>
  <c r="L67" i="6"/>
  <c r="P66" i="6"/>
  <c r="L66" i="6"/>
  <c r="P65" i="6"/>
  <c r="L65" i="6"/>
  <c r="P64" i="6"/>
  <c r="L64" i="6"/>
  <c r="O63" i="6"/>
  <c r="K63" i="6"/>
  <c r="P62" i="6"/>
  <c r="L62" i="6"/>
  <c r="L61" i="6"/>
  <c r="W61" i="6" s="1"/>
  <c r="K60" i="6"/>
  <c r="P59" i="6"/>
  <c r="L59" i="6"/>
  <c r="P58" i="6"/>
  <c r="L58" i="6"/>
  <c r="P57" i="6"/>
  <c r="L57" i="6"/>
  <c r="P56" i="6"/>
  <c r="L56" i="6"/>
  <c r="P55" i="6"/>
  <c r="L55" i="6"/>
  <c r="P54" i="6"/>
  <c r="L54" i="6"/>
  <c r="P53" i="6"/>
  <c r="L53" i="6"/>
  <c r="P52" i="6"/>
  <c r="L52" i="6"/>
  <c r="P51" i="6"/>
  <c r="L51" i="6"/>
  <c r="P50" i="6"/>
  <c r="L50" i="6"/>
  <c r="P49" i="6"/>
  <c r="L49" i="6"/>
  <c r="P48" i="6"/>
  <c r="L48" i="6"/>
  <c r="P47" i="6"/>
  <c r="L47" i="6"/>
  <c r="P46" i="6"/>
  <c r="L46" i="6"/>
  <c r="P45" i="6"/>
  <c r="L45" i="6"/>
  <c r="P44" i="6"/>
  <c r="L44" i="6"/>
  <c r="P43" i="6"/>
  <c r="L43" i="6"/>
  <c r="P42" i="6"/>
  <c r="L42" i="6"/>
  <c r="P41" i="6"/>
  <c r="L41" i="6"/>
  <c r="P40" i="6"/>
  <c r="L40" i="6"/>
  <c r="P39" i="6"/>
  <c r="L39" i="6"/>
  <c r="P38" i="6"/>
  <c r="L38" i="6"/>
  <c r="P37" i="6"/>
  <c r="L37" i="6"/>
  <c r="P36" i="6"/>
  <c r="L36" i="6"/>
  <c r="P35" i="6"/>
  <c r="L35" i="6"/>
  <c r="P34" i="6"/>
  <c r="L34" i="6"/>
  <c r="P33" i="6"/>
  <c r="L33" i="6"/>
  <c r="P32" i="6"/>
  <c r="L32" i="6"/>
  <c r="P31" i="6"/>
  <c r="L31" i="6"/>
  <c r="P30" i="6"/>
  <c r="L30" i="6"/>
  <c r="O29" i="6"/>
  <c r="O60" i="6" s="1"/>
  <c r="L29" i="6"/>
  <c r="P28" i="6"/>
  <c r="L28" i="6"/>
  <c r="P27" i="6"/>
  <c r="L27" i="6"/>
  <c r="P26" i="6"/>
  <c r="L26" i="6"/>
  <c r="P25" i="6"/>
  <c r="L25" i="6"/>
  <c r="L24" i="6"/>
  <c r="O23" i="6"/>
  <c r="K23" i="6"/>
  <c r="P22" i="6"/>
  <c r="L22" i="6"/>
  <c r="P21" i="6"/>
  <c r="L21" i="6"/>
  <c r="P20" i="6"/>
  <c r="L20" i="6"/>
  <c r="P19" i="6"/>
  <c r="L19" i="6"/>
  <c r="P18" i="6"/>
  <c r="L18" i="6"/>
  <c r="P17" i="6"/>
  <c r="L17" i="6"/>
  <c r="P16" i="6"/>
  <c r="L16" i="6"/>
  <c r="P15" i="6"/>
  <c r="L15" i="6"/>
  <c r="P14" i="6"/>
  <c r="L14" i="6"/>
  <c r="P13" i="6"/>
  <c r="L13" i="6"/>
  <c r="P12" i="6"/>
  <c r="L12" i="6"/>
  <c r="O11" i="6"/>
  <c r="K11" i="6"/>
  <c r="U406" i="6" l="1"/>
  <c r="W259" i="6"/>
  <c r="P325" i="6"/>
  <c r="W325" i="6" s="1"/>
  <c r="W188" i="6"/>
  <c r="P313" i="6"/>
  <c r="W313" i="6" s="1"/>
  <c r="W172" i="6"/>
  <c r="W176" i="6"/>
  <c r="W177" i="6"/>
  <c r="W205" i="6"/>
  <c r="W206" i="6"/>
  <c r="W207" i="6"/>
  <c r="W234" i="6"/>
  <c r="W235" i="6"/>
  <c r="W236" i="6"/>
  <c r="W258" i="6"/>
  <c r="W379" i="6"/>
  <c r="W144" i="6"/>
  <c r="W264" i="6"/>
  <c r="W312" i="6"/>
  <c r="O136" i="6"/>
  <c r="O147" i="6"/>
  <c r="O293" i="6"/>
  <c r="W397" i="6"/>
  <c r="W398" i="6"/>
  <c r="W399" i="6"/>
  <c r="W401" i="6"/>
  <c r="R406" i="6"/>
  <c r="W377" i="6"/>
  <c r="W62" i="6"/>
  <c r="W146" i="6"/>
  <c r="W290" i="6"/>
  <c r="W72" i="6"/>
  <c r="W73" i="6"/>
  <c r="W74" i="6"/>
  <c r="W78" i="6"/>
  <c r="W79" i="6"/>
  <c r="W80" i="6"/>
  <c r="W81" i="6"/>
  <c r="W84" i="6"/>
  <c r="W88" i="6"/>
  <c r="W91" i="6"/>
  <c r="W107" i="6"/>
  <c r="W108" i="6"/>
  <c r="W113" i="6"/>
  <c r="W125" i="6"/>
  <c r="W126" i="6"/>
  <c r="W133" i="6"/>
  <c r="W163" i="6"/>
  <c r="W165" i="6"/>
  <c r="W166" i="6"/>
  <c r="W167" i="6"/>
  <c r="W168" i="6"/>
  <c r="P268" i="6"/>
  <c r="W268" i="6" s="1"/>
  <c r="W270" i="6"/>
  <c r="W271" i="6"/>
  <c r="W151" i="6"/>
  <c r="P381" i="6"/>
  <c r="W381" i="6" s="1"/>
  <c r="W13" i="6"/>
  <c r="W15" i="6"/>
  <c r="W17" i="6"/>
  <c r="W18" i="6"/>
  <c r="W19" i="6"/>
  <c r="W20" i="6"/>
  <c r="W21" i="6"/>
  <c r="W22" i="6"/>
  <c r="W87" i="6"/>
  <c r="W150" i="6"/>
  <c r="W154" i="6"/>
  <c r="P162" i="6"/>
  <c r="W162" i="6" s="1"/>
  <c r="W200" i="6"/>
  <c r="W260" i="6"/>
  <c r="W261" i="6"/>
  <c r="W262" i="6"/>
  <c r="W273" i="6"/>
  <c r="W274" i="6"/>
  <c r="W275" i="6"/>
  <c r="W276" i="6"/>
  <c r="W277" i="6"/>
  <c r="W279" i="6"/>
  <c r="W280" i="6"/>
  <c r="W283" i="6"/>
  <c r="W284" i="6"/>
  <c r="W288" i="6"/>
  <c r="W298" i="6"/>
  <c r="W299" i="6"/>
  <c r="W300" i="6"/>
  <c r="W301" i="6"/>
  <c r="W309" i="6"/>
  <c r="W310" i="6"/>
  <c r="W314" i="6"/>
  <c r="W383" i="6"/>
  <c r="W384" i="6"/>
  <c r="W385" i="6"/>
  <c r="W386" i="6"/>
  <c r="W387" i="6"/>
  <c r="W390" i="6"/>
  <c r="W391" i="6"/>
  <c r="W392" i="6"/>
  <c r="W272" i="6"/>
  <c r="W12" i="6"/>
  <c r="W16" i="6"/>
  <c r="W9" i="6"/>
  <c r="W64" i="6"/>
  <c r="W65" i="6"/>
  <c r="W67" i="6"/>
  <c r="W68" i="6"/>
  <c r="W69" i="6"/>
  <c r="W86" i="6"/>
  <c r="W94" i="6"/>
  <c r="W96" i="6"/>
  <c r="W97" i="6"/>
  <c r="W98" i="6"/>
  <c r="W99" i="6"/>
  <c r="W101" i="6"/>
  <c r="W102" i="6"/>
  <c r="W103" i="6"/>
  <c r="W104" i="6"/>
  <c r="W110" i="6"/>
  <c r="W111" i="6"/>
  <c r="W116" i="6"/>
  <c r="W117" i="6"/>
  <c r="W119" i="6"/>
  <c r="W131" i="6"/>
  <c r="W132" i="6"/>
  <c r="W137" i="6"/>
  <c r="W138" i="6"/>
  <c r="W139" i="6"/>
  <c r="W140" i="6"/>
  <c r="W141" i="6"/>
  <c r="W171" i="6"/>
  <c r="W179" i="6"/>
  <c r="W183" i="6"/>
  <c r="W184" i="6"/>
  <c r="W191" i="6"/>
  <c r="W209" i="6"/>
  <c r="W214" i="6"/>
  <c r="W215" i="6"/>
  <c r="W219" i="6"/>
  <c r="W223" i="6"/>
  <c r="W224" i="6"/>
  <c r="W225" i="6"/>
  <c r="W228" i="6"/>
  <c r="W229" i="6"/>
  <c r="W239" i="6"/>
  <c r="W241" i="6"/>
  <c r="W242" i="6"/>
  <c r="W243" i="6"/>
  <c r="W246" i="6"/>
  <c r="W247" i="6"/>
  <c r="W251" i="6"/>
  <c r="W252" i="6"/>
  <c r="W255" i="6"/>
  <c r="W256" i="6"/>
  <c r="W263" i="6"/>
  <c r="W289" i="6"/>
  <c r="W294" i="6"/>
  <c r="W295" i="6"/>
  <c r="W307" i="6"/>
  <c r="W324" i="6"/>
  <c r="W372" i="6"/>
  <c r="W373" i="6"/>
  <c r="W382" i="6"/>
  <c r="W394" i="6"/>
  <c r="W10" i="6"/>
  <c r="W14" i="6"/>
  <c r="W24" i="6"/>
  <c r="W25" i="6"/>
  <c r="W26" i="6"/>
  <c r="W27" i="6"/>
  <c r="W28" i="6"/>
  <c r="W31" i="6"/>
  <c r="W32" i="6"/>
  <c r="W33" i="6"/>
  <c r="W37" i="6"/>
  <c r="W38" i="6"/>
  <c r="W39" i="6"/>
  <c r="W40" i="6"/>
  <c r="W41" i="6"/>
  <c r="W44" i="6"/>
  <c r="W45" i="6"/>
  <c r="W48" i="6"/>
  <c r="W49" i="6"/>
  <c r="W52" i="6"/>
  <c r="W53" i="6"/>
  <c r="W55" i="6"/>
  <c r="W56" i="6"/>
  <c r="W57" i="6"/>
  <c r="W89" i="6"/>
  <c r="W134" i="6"/>
  <c r="W135" i="6"/>
  <c r="W156" i="6"/>
  <c r="W157" i="6"/>
  <c r="W160" i="6"/>
  <c r="W161" i="6"/>
  <c r="O180" i="6"/>
  <c r="W178" i="6"/>
  <c r="W197" i="6"/>
  <c r="W198" i="6"/>
  <c r="W305" i="6"/>
  <c r="W316" i="6"/>
  <c r="W317" i="6"/>
  <c r="W319" i="6"/>
  <c r="W320" i="6"/>
  <c r="W321" i="6"/>
  <c r="W327" i="6"/>
  <c r="W328" i="6"/>
  <c r="W332" i="6"/>
  <c r="W333" i="6"/>
  <c r="W336" i="6"/>
  <c r="W337" i="6"/>
  <c r="W338" i="6"/>
  <c r="W339" i="6"/>
  <c r="W340" i="6"/>
  <c r="W342" i="6"/>
  <c r="W343" i="6"/>
  <c r="W344" i="6"/>
  <c r="W348" i="6"/>
  <c r="W349" i="6"/>
  <c r="W351" i="6"/>
  <c r="W352" i="6"/>
  <c r="W354" i="6"/>
  <c r="W356" i="6"/>
  <c r="W357" i="6"/>
  <c r="W358" i="6"/>
  <c r="W359" i="6"/>
  <c r="W360" i="6"/>
  <c r="W364" i="6"/>
  <c r="W365" i="6"/>
  <c r="W366" i="6"/>
  <c r="W367" i="6"/>
  <c r="W368" i="6"/>
  <c r="W370" i="6"/>
  <c r="W389" i="6"/>
  <c r="S406" i="6"/>
  <c r="V406" i="6"/>
  <c r="P29" i="6"/>
  <c r="W29" i="6" s="1"/>
  <c r="W30" i="6"/>
  <c r="W66" i="6"/>
  <c r="W71" i="6"/>
  <c r="W100" i="6"/>
  <c r="W118" i="6"/>
  <c r="W164" i="6"/>
  <c r="W240" i="6"/>
  <c r="W318" i="6"/>
  <c r="W341" i="6"/>
  <c r="L406" i="6"/>
  <c r="W8" i="6"/>
  <c r="W54" i="6"/>
  <c r="W93" i="6"/>
  <c r="W128" i="6"/>
  <c r="W129" i="6"/>
  <c r="W130" i="6"/>
  <c r="W142" i="6"/>
  <c r="W195" i="6"/>
  <c r="W211" i="6"/>
  <c r="W217" i="6"/>
  <c r="W226" i="6"/>
  <c r="W227" i="6"/>
  <c r="W237" i="6"/>
  <c r="W244" i="6"/>
  <c r="W245" i="6"/>
  <c r="W269" i="6"/>
  <c r="W278" i="6"/>
  <c r="W350" i="6"/>
  <c r="W369" i="6"/>
  <c r="K406" i="6"/>
  <c r="W34" i="6"/>
  <c r="W35" i="6"/>
  <c r="W36" i="6"/>
  <c r="W46" i="6"/>
  <c r="W47" i="6"/>
  <c r="W77" i="6"/>
  <c r="W90" i="6"/>
  <c r="W124" i="6"/>
  <c r="W148" i="6"/>
  <c r="W169" i="6"/>
  <c r="W173" i="6"/>
  <c r="W174" i="6"/>
  <c r="W175" i="6"/>
  <c r="W253" i="6"/>
  <c r="W254" i="6"/>
  <c r="W281" i="6"/>
  <c r="W282" i="6"/>
  <c r="W291" i="6"/>
  <c r="W334" i="6"/>
  <c r="W335" i="6"/>
  <c r="W353" i="6"/>
  <c r="W355" i="6"/>
  <c r="W42" i="6"/>
  <c r="W43" i="6"/>
  <c r="W50" i="6"/>
  <c r="W51" i="6"/>
  <c r="W58" i="6"/>
  <c r="W59" i="6"/>
  <c r="W75" i="6"/>
  <c r="W76" i="6"/>
  <c r="W85" i="6"/>
  <c r="W115" i="6"/>
  <c r="W121" i="6"/>
  <c r="W123" i="6"/>
  <c r="W149" i="6"/>
  <c r="W158" i="6"/>
  <c r="W159" i="6"/>
  <c r="W186" i="6"/>
  <c r="W193" i="6"/>
  <c r="W202" i="6"/>
  <c r="W203" i="6"/>
  <c r="W221" i="6"/>
  <c r="W230" i="6"/>
  <c r="W231" i="6"/>
  <c r="W232" i="6"/>
  <c r="W248" i="6"/>
  <c r="W249" i="6"/>
  <c r="W250" i="6"/>
  <c r="W265" i="6"/>
  <c r="W266" i="6"/>
  <c r="W267" i="6"/>
  <c r="W285" i="6"/>
  <c r="W286" i="6"/>
  <c r="W287" i="6"/>
  <c r="W292" i="6"/>
  <c r="W297" i="6"/>
  <c r="W303" i="6"/>
  <c r="W329" i="6"/>
  <c r="W330" i="6"/>
  <c r="W331" i="6"/>
  <c r="W345" i="6"/>
  <c r="W346" i="6"/>
  <c r="W347" i="6"/>
  <c r="W361" i="6"/>
  <c r="W362" i="6"/>
  <c r="W363" i="6"/>
  <c r="W375" i="6"/>
  <c r="W380" i="6"/>
  <c r="W395" i="6"/>
  <c r="W396" i="6"/>
  <c r="W403" i="6"/>
  <c r="O406" i="6" l="1"/>
  <c r="W406" i="6"/>
  <c r="P406" i="6"/>
</calcChain>
</file>

<file path=xl/sharedStrings.xml><?xml version="1.0" encoding="utf-8"?>
<sst xmlns="http://schemas.openxmlformats.org/spreadsheetml/2006/main" count="1733" uniqueCount="395">
  <si>
    <t>B&amp;G Owned Building Rent Schedule</t>
  </si>
  <si>
    <t xml:space="preserve"> </t>
  </si>
  <si>
    <t>Agency</t>
  </si>
  <si>
    <t>BA</t>
  </si>
  <si>
    <t>Cat</t>
  </si>
  <si>
    <t>Address</t>
  </si>
  <si>
    <t>Type</t>
  </si>
  <si>
    <t xml:space="preserve">Notes:  </t>
  </si>
  <si>
    <t>'010</t>
  </si>
  <si>
    <t>OFFICE OF THE GOVERNOR</t>
  </si>
  <si>
    <t>1680-GRANT SAWYER STATE OFFICE (555 E. Washington Ave., Las Vegas)</t>
  </si>
  <si>
    <t>'030</t>
  </si>
  <si>
    <t>AG - EXTRADITION COORDINATOR</t>
  </si>
  <si>
    <t>2311-HEROES MEMORIAL ANNEX (198 South Carson Street, Carson City)</t>
  </si>
  <si>
    <t>'014</t>
  </si>
  <si>
    <t>OFFICE OF SCIENCE, INNOVATION AND TECHNOLOGY</t>
  </si>
  <si>
    <t>1675-NEVADA STATE LIBRARY &amp; ARCHIVES (100 N. Stewart Street, Carson City)</t>
  </si>
  <si>
    <t>'018</t>
  </si>
  <si>
    <t>GOVERNOR'S OFFICE - OFFICE OF WORKFORCE INNOVATION</t>
  </si>
  <si>
    <t>OFFICE FOR NEW AMERICANS</t>
  </si>
  <si>
    <t>'920</t>
  </si>
  <si>
    <t>DEFERRED COMPENSATION COMMITTEE</t>
  </si>
  <si>
    <t>'020</t>
  </si>
  <si>
    <t>LIEUTENANT GOVERNOR</t>
  </si>
  <si>
    <t>AG - ADMINISTRATIVE BUDGET ACCOUNT</t>
  </si>
  <si>
    <t>AG - SPECIAL LITIGATION FUND</t>
  </si>
  <si>
    <t>AG - WORKERS' COMP FRAUD</t>
  </si>
  <si>
    <t>AG - CRIME PREVENTION</t>
  </si>
  <si>
    <t>AG - MEDICAID FRAUD</t>
  </si>
  <si>
    <t>AG - CONSUMER ADVOCATE</t>
  </si>
  <si>
    <t>AG - GRANTS UNIT</t>
  </si>
  <si>
    <t>AG - COUNCIL FOR PROSECUTING ATTORNEYS</t>
  </si>
  <si>
    <t>AG - VICTIMS OF DOMESTIC VIOLENCE</t>
  </si>
  <si>
    <t>AG - NATIONAL SETTLEMENT ADMINISTRATION</t>
  </si>
  <si>
    <t>AG - STATE SETTLEMENTS</t>
  </si>
  <si>
    <t>'040</t>
  </si>
  <si>
    <t>SOS - SECRETARY OF STATE</t>
  </si>
  <si>
    <t>'332</t>
  </si>
  <si>
    <t>ADMINISTRATION - NSLA - ARCHIVES &amp; PUBLIC RECORDS</t>
  </si>
  <si>
    <t>'050</t>
  </si>
  <si>
    <t>TREASURER - STATE TREASURER</t>
  </si>
  <si>
    <t>'052</t>
  </si>
  <si>
    <t>TREASURER - HIGHER EDUCATION TUITION ADMIN</t>
  </si>
  <si>
    <t>'053</t>
  </si>
  <si>
    <t>TREASURER - MILLENNIUM SCHOLARSHIP ADMINISTRATION</t>
  </si>
  <si>
    <t>'060</t>
  </si>
  <si>
    <t>CONTROLLER - CONTROLLER'S OFFICE</t>
  </si>
  <si>
    <t>'015</t>
  </si>
  <si>
    <t>'082</t>
  </si>
  <si>
    <t>ADMINISTRATION - SPWD - BUILDINGS &amp; GROUNDS</t>
  </si>
  <si>
    <t>'087</t>
  </si>
  <si>
    <t>ADMINISTRATION - DIRECTOR'S OFFICE</t>
  </si>
  <si>
    <t>'950</t>
  </si>
  <si>
    <t>PEBP - PUBLIC EMPLOYEES BENEFITS PROGRAM</t>
  </si>
  <si>
    <t>2450-RICHARD H. BRYAN BUILDING (901 South Stewart Street, Carson City)</t>
  </si>
  <si>
    <t>GOVERNOR'S OFC OF FINANCE - BUDGET DIVISION</t>
  </si>
  <si>
    <t>'088</t>
  </si>
  <si>
    <t>ADMINISTRATION - OFFICE OF GRANT PROCUREMENT COORD</t>
  </si>
  <si>
    <t>082</t>
  </si>
  <si>
    <t>GOVERNOR'S OFC OF FINANCE- DIV OF INTERNAL AUDITS</t>
  </si>
  <si>
    <t>'150</t>
  </si>
  <si>
    <t>ETHICS - COMMISSION ON ETHICS</t>
  </si>
  <si>
    <t>ADMINISTRATION - NSLA - MAIL SERVICES</t>
  </si>
  <si>
    <t>2170-DMV INSPECTION STATION (1399 American Pacific Road, Henderson)</t>
  </si>
  <si>
    <t>2302-MODULAR STORAGE #1-NORTH (700 East 5th Street, Carson City)</t>
  </si>
  <si>
    <t>2790-CAMPOS OFFICE &amp; PARKING COMPLEX (215 E. Bonanza Blvd., Las Vegas)</t>
  </si>
  <si>
    <t>'083</t>
  </si>
  <si>
    <t>ADMINISTRATION - PURCHASING</t>
  </si>
  <si>
    <t>'550</t>
  </si>
  <si>
    <t>AGRI - COMMODITY FOODS DISTRIBUTION PROGRAM</t>
  </si>
  <si>
    <t>'070</t>
  </si>
  <si>
    <t>ADMINISTRATION - HRM - HUMAN RESOURCE MANAGEMENT</t>
  </si>
  <si>
    <t>'180</t>
  </si>
  <si>
    <t>ADMINISTRATION - EITS - AGENCY IT SERVICES</t>
  </si>
  <si>
    <t>ADMINISTRATION - FEDERAL SURPLUS PROPERTY PROGRAM</t>
  </si>
  <si>
    <t>'086</t>
  </si>
  <si>
    <t>ADMINISTRATION - ADMINISTRATIVE SERVICES</t>
  </si>
  <si>
    <t>ADMINISTRATION - EITS - OFFICE OF THE CIO</t>
  </si>
  <si>
    <t>ADMINISTRATION - EITS - COMPUTER FACILITY</t>
  </si>
  <si>
    <t>ADMINISTRATION - EITS - DATA COMM &amp; NETWORK ENGR</t>
  </si>
  <si>
    <t>ADMINISTRATION - EITS - IT SECURITY</t>
  </si>
  <si>
    <t>'090</t>
  </si>
  <si>
    <t>ADMINISTRATIVE OFFICE OF THE COURTS</t>
  </si>
  <si>
    <t>1478-SUPREME COURT OF NEVADA (201 S. Carson St., Carson City)</t>
  </si>
  <si>
    <t>SUPREME COURT</t>
  </si>
  <si>
    <t>'101</t>
  </si>
  <si>
    <t>TOURISM - TOURISM DEVELOPMENT FUND</t>
  </si>
  <si>
    <t>'102</t>
  </si>
  <si>
    <t>GOED - GOVERNOR'S OFFICE OF ECONOMIC DEV</t>
  </si>
  <si>
    <t>TOURISM - NEVADA MAGAZINE</t>
  </si>
  <si>
    <t>ADMINISTRATION - SPWD - ADMINISTRATION</t>
  </si>
  <si>
    <t>ADMINISTRATION - SPWD - FACILITY COND &amp; ANALYSIS</t>
  </si>
  <si>
    <t>ADMINISTRATION - SPWD - ENGINEERING &amp; PLANNING</t>
  </si>
  <si>
    <t>'130</t>
  </si>
  <si>
    <t>DEPARTMENT OF TAXATION</t>
  </si>
  <si>
    <t>TOURISM - INDIAN COMMISSION</t>
  </si>
  <si>
    <t>TOURISM - STEWART INDIAN SCHOOL LIVING LEGACY</t>
  </si>
  <si>
    <t>'300</t>
  </si>
  <si>
    <t>NDE - EDUCATOR EFFECTIVENESS</t>
  </si>
  <si>
    <t>2308-EDUCATION MODULAR OFFICE-WEST (700 East 5th Street, Carson City)</t>
  </si>
  <si>
    <t>'170</t>
  </si>
  <si>
    <t>LEG - LEGISLATIVE COUNSEL BUREAU</t>
  </si>
  <si>
    <t>NDE - CAREER AND TECHNICAL EDUCATION</t>
  </si>
  <si>
    <t>NDE - CONTINUING EDUCATION</t>
  </si>
  <si>
    <t>NDE - EDUCATOR LICENSURE</t>
  </si>
  <si>
    <t>NDE - STUDENT AND SCHOOL SUPPORT</t>
  </si>
  <si>
    <t>NDE - INDIVIDUALS WITH DISABILITIES EDUCATION ACT</t>
  </si>
  <si>
    <t>NDE - DEPARTMENT SUPPORT SERVICES</t>
  </si>
  <si>
    <t>331</t>
  </si>
  <si>
    <t>NEVADA HISTORICAL SOCIETY</t>
  </si>
  <si>
    <t>LAW LIBRARY</t>
  </si>
  <si>
    <t>ADMINISTRATION - NSLA - STATE LIBRARY</t>
  </si>
  <si>
    <t>ADMINISTRATION - NSLA - LIBRARY COOPERATIVE</t>
  </si>
  <si>
    <t>'017</t>
  </si>
  <si>
    <t>W.I.C.H.E. ADMINISTRATION</t>
  </si>
  <si>
    <t>'709</t>
  </si>
  <si>
    <t>DCNR - DEP ADMINISTRATION</t>
  </si>
  <si>
    <t>DCNR - DEP INDUSTRIAL SITE CLEANUP</t>
  </si>
  <si>
    <t>DCNR - DEP AIR QUALITY</t>
  </si>
  <si>
    <t>DCNR - DEP WATER POLLUTION CONTROL</t>
  </si>
  <si>
    <t>DCNR - DEP MATERIALS MNGMT &amp; CORRCTV ACTN</t>
  </si>
  <si>
    <t>DCNR - DEP MINING REGULATION/RECLAMATION</t>
  </si>
  <si>
    <t>DCNR - DEP STATE REVOLVING FUND - ADMIN</t>
  </si>
  <si>
    <t>DCNR - DEP WATER QUALITY PLANNING</t>
  </si>
  <si>
    <t>DCNR - DEP SAFE DRINKING WATER PROGRAM</t>
  </si>
  <si>
    <t>'400</t>
  </si>
  <si>
    <t>HHS-DO - CONSUMER HEALTH ASSISTANCE</t>
  </si>
  <si>
    <t>'402</t>
  </si>
  <si>
    <t>HHS-ADSD - EARLY INTERVENTION SERVICES</t>
  </si>
  <si>
    <t>'407</t>
  </si>
  <si>
    <t>HHS-WELFARE - ADMINISTRATION</t>
  </si>
  <si>
    <t>HHS-WELFARE - WELFARE FIELD SERVICES</t>
  </si>
  <si>
    <t>HHS-WELFARE - CHILD SUPPORT ENFORCEMENT PROGRAM</t>
  </si>
  <si>
    <t>654</t>
  </si>
  <si>
    <t>DPS-EMERGENCY MANAGEMENT/HOMELAND SECURITY</t>
  </si>
  <si>
    <t>'654</t>
  </si>
  <si>
    <t>DPS - DIVISION OF EMERGENCY MANAGEMENT</t>
  </si>
  <si>
    <t>DPS - HOMELAND SECURITY</t>
  </si>
  <si>
    <t>'440</t>
  </si>
  <si>
    <t>NDOC - OFFENDERS' STORE FUND</t>
  </si>
  <si>
    <t>NDOC - DIRECTOR'S OFFICE</t>
  </si>
  <si>
    <t>NDOC - PRISON INDUSTRY</t>
  </si>
  <si>
    <t>'652</t>
  </si>
  <si>
    <t>DPS - DIVISION OF PAROLE AND PROBATION</t>
  </si>
  <si>
    <t>'653</t>
  </si>
  <si>
    <t>DPS - INVESTIGATION DIVISION</t>
  </si>
  <si>
    <t>'230</t>
  </si>
  <si>
    <t>PEACE OFFICER STANDARDS &amp; TRAINING COMMISSION</t>
  </si>
  <si>
    <t>'650</t>
  </si>
  <si>
    <t>DPS - TRAINING DIVISION</t>
  </si>
  <si>
    <t>'054</t>
  </si>
  <si>
    <t>TREASURER - UNCLAIMED PROPERTY</t>
  </si>
  <si>
    <t>'656</t>
  </si>
  <si>
    <t>DPS - FIRE MARSHAL</t>
  </si>
  <si>
    <t>'611</t>
  </si>
  <si>
    <t>GCB - GAMING CONTROL BOARD</t>
  </si>
  <si>
    <t>'708</t>
  </si>
  <si>
    <t>DCNR - NEVADA NATURAL HERITAGE</t>
  </si>
  <si>
    <t>'700</t>
  </si>
  <si>
    <t>DCNR - ADMINISTRATION</t>
  </si>
  <si>
    <t>DCNR - DEP WATER PLANNING CAP IMPROVEMENT</t>
  </si>
  <si>
    <t>'704</t>
  </si>
  <si>
    <t>DCNR - STATE PARKS</t>
  </si>
  <si>
    <t>'705</t>
  </si>
  <si>
    <t>DCNR - WATER RESOURCES</t>
  </si>
  <si>
    <t>'707</t>
  </si>
  <si>
    <t>DCNR - STATE LANDS</t>
  </si>
  <si>
    <t>OLD ARMORY (Colorado/Frontage, Carson City)</t>
  </si>
  <si>
    <t>'706</t>
  </si>
  <si>
    <t>DCNR - FORESTRY</t>
  </si>
  <si>
    <t>'334</t>
  </si>
  <si>
    <t>DCNR - OFFICE OF STATE HISTORIC PRESERVATION</t>
  </si>
  <si>
    <t>'703</t>
  </si>
  <si>
    <t>ACCOUNT FOR OFF-HIGHWAY VEHICLES (OHV)</t>
  </si>
  <si>
    <t>'702</t>
  </si>
  <si>
    <t>WILDLIFE - DATA AND TECHNOLOGY SERVICES</t>
  </si>
  <si>
    <t>WILDLIFE - DIVERSITY DIVISION</t>
  </si>
  <si>
    <t>'690</t>
  </si>
  <si>
    <t>CRC - COLORADO RIVER COMMISSION</t>
  </si>
  <si>
    <t>'658</t>
  </si>
  <si>
    <t>DPS - HIGHWAY SAFETY PLAN &amp; ADMIN</t>
  </si>
  <si>
    <t>DPS - MOTORCYCLE SAFETY PROGRAM</t>
  </si>
  <si>
    <t>DPS - EVIDENCE VAULT</t>
  </si>
  <si>
    <t>DPS - DIRECTOR'S OFFICE</t>
  </si>
  <si>
    <t>DPS - OFFICE OF PROF RESPONSIBILITY</t>
  </si>
  <si>
    <t>'810</t>
  </si>
  <si>
    <t>DMV - RECORDS SEARCH</t>
  </si>
  <si>
    <t>'651</t>
  </si>
  <si>
    <t>DPS - NEVADA HIGHWAY PATROL DIVISION</t>
  </si>
  <si>
    <t>DMV - AUTOMATION</t>
  </si>
  <si>
    <t>2000-HENDERSON DMV OFFICE (1399 American Pacific Road, Henderson)</t>
  </si>
  <si>
    <t>2037-DMV COMPUTER FACILITY (555 Wright Way, Carson City)</t>
  </si>
  <si>
    <t>DMV - MOTOR CARRIER DIVISION</t>
  </si>
  <si>
    <t>DMV - MOTOR VEHICLE POLLUTION CONTROL</t>
  </si>
  <si>
    <t>DPS - STATE EMERGENCY RESPONSE COMMISSION</t>
  </si>
  <si>
    <t>DMV - VERIFICATION OF INSURANCE</t>
  </si>
  <si>
    <t>DMV - HEARINGS</t>
  </si>
  <si>
    <t>DMV - FIELD SERVICES</t>
  </si>
  <si>
    <t>2169-RENO DMV INSPECTION STATION (305 Galletti Way, Reno)</t>
  </si>
  <si>
    <t>2453-NORTH DECATUR DMV SERVICES CENTER (7170 North Decatur Road, Las Vegas)</t>
  </si>
  <si>
    <t>2454-DMV INSPECTION STATION (7160 North Decatur Road, Las Vegas)</t>
  </si>
  <si>
    <t>2459-LARGE VEHICLE SCALE BUILDING (555 Wright Way, Carson City)</t>
  </si>
  <si>
    <t>DMV - COMPLIANCE ENFORCEMENT</t>
  </si>
  <si>
    <t>DMV - CENTRAL SERVICES</t>
  </si>
  <si>
    <t>DMV - DIVISION OF MANAGEMENT SERVICES &amp; PROGRAMS</t>
  </si>
  <si>
    <t>DMV - DIRECTOR'S OFFICE</t>
  </si>
  <si>
    <t>DMV - ADMINISTRATIVE SERVICES DIVISION</t>
  </si>
  <si>
    <t>1990-DMV WAREHOUSE (555 Wright Way, Carson City)</t>
  </si>
  <si>
    <t>HHS-WELFARE - ENERGY ASSISTANCE PROGRAM</t>
  </si>
  <si>
    <t>GOVERNOR'S OFFICE OF ENERGY</t>
  </si>
  <si>
    <t>DMV - SYSTEM TECHNOLOGY APPLICATION REDESIGN</t>
  </si>
  <si>
    <t>Building transferred to NDOT 11/2020</t>
  </si>
  <si>
    <t>4034-DMV RENO OFFICE(9155 Double Diamond Pkwy)</t>
  </si>
  <si>
    <t>4034-CDL/EMISSIONS BUILDING (890 Trademark Dr.)</t>
  </si>
  <si>
    <t>4034-9155 Double Diamond Pkwy</t>
  </si>
  <si>
    <t>4034-890 Trademark Dr.</t>
  </si>
  <si>
    <t>DMV - CED OBL</t>
  </si>
  <si>
    <t>DMV - HEARING</t>
  </si>
  <si>
    <t>DMV - MVIT</t>
  </si>
  <si>
    <t>DMV - ASD</t>
  </si>
  <si>
    <t>DMV - FSD</t>
  </si>
  <si>
    <t>DMV - CED EMISSIONS</t>
  </si>
  <si>
    <t>DMV - MC</t>
  </si>
  <si>
    <t>DMV - CDL</t>
  </si>
  <si>
    <t>DMV - CED INVESTIGATIONS</t>
  </si>
  <si>
    <t>Budget Period: FY21</t>
  </si>
  <si>
    <t>Description</t>
  </si>
  <si>
    <t>Office</t>
  </si>
  <si>
    <t>Dorm</t>
  </si>
  <si>
    <t>Storage</t>
  </si>
  <si>
    <t>Reno Whse Washoe Co</t>
  </si>
  <si>
    <t>Reno Whse Purchasing</t>
  </si>
  <si>
    <t>Reno Whse Surplus Prop</t>
  </si>
  <si>
    <t>Vacant</t>
  </si>
  <si>
    <t>DCNR Lease/Purchase Bldg</t>
  </si>
  <si>
    <t>Reno Whse Comm Food</t>
  </si>
  <si>
    <t>Rate</t>
  </si>
  <si>
    <t>Bldg Type</t>
  </si>
  <si>
    <t>Billing Decs.</t>
  </si>
  <si>
    <t>ASD Billed</t>
  </si>
  <si>
    <t>Outdoor Storage</t>
  </si>
  <si>
    <t>Unusable Space</t>
  </si>
  <si>
    <t>FCA Bldg SF</t>
  </si>
  <si>
    <t>1478-SUPREME COURT OF NEVADA (201 S. Carson St., Carson City) Total</t>
  </si>
  <si>
    <t>1675-NEVADA STATE LIBRARY &amp; ARCHIVES (100 N. Stewart Street, Carson City) Total</t>
  </si>
  <si>
    <t>1680-GRANT SAWYER STATE OFFICE (555 E. Washington Ave., Las Vegas) Total</t>
  </si>
  <si>
    <t>1990-DMV WAREHOUSE (555 Wright Way, Carson City) Total</t>
  </si>
  <si>
    <t>2000-HENDERSON DMV OFFICE (1399 American Pacific Road, Henderson) Total</t>
  </si>
  <si>
    <t>2037-DMV COMPUTER FACILITY (555 Wright Way, Carson City) Total</t>
  </si>
  <si>
    <t>2169-RENO DMV INSPECTION STATION (305 Galletti Way, Reno) Total</t>
  </si>
  <si>
    <t>2170-DMV INSPECTION STATION (1399 American Pacific Road, Henderson) Total</t>
  </si>
  <si>
    <t>2302-MODULAR STORAGE #1-NORTH (700 East 5th Street, Carson City) Total</t>
  </si>
  <si>
    <t>2308-EDUCATION MODULAR OFFICE-WEST (700 East 5th Street, Carson City) Total</t>
  </si>
  <si>
    <t>2311-HEROES MEMORIAL ANNEX (198 South Carson Street, Carson City) Total</t>
  </si>
  <si>
    <t>2450-RICHARD H. BRYAN BUILDING (901 South Stewart Street, Carson City) Total</t>
  </si>
  <si>
    <t>2453-NORTH DECATUR DMV SERVICES CENTER (7170 North Decatur Road, Las Vegas) Total</t>
  </si>
  <si>
    <t>2454-DMV INSPECTION STATION (7160 North Decatur Road, Las Vegas) Total</t>
  </si>
  <si>
    <t>2459-LARGE VEHICLE SCALE BUILDING (555 Wright Way, Carson City) Total</t>
  </si>
  <si>
    <t>2790-CAMPOS OFFICE &amp; PARKING COMPLEX (215 E. Bonanza Blvd., Las Vegas) Total</t>
  </si>
  <si>
    <t>OLD ARMORY (Colorado/Frontage, Carson City) Total</t>
  </si>
  <si>
    <t>4034-DMV RENO OFFICE(9155 Double Diamond Pkwy) Total</t>
  </si>
  <si>
    <t>4034-CDL/EMISSIONS BUILDING (890 Trademark Dr.) Total</t>
  </si>
  <si>
    <t>Grand Total</t>
  </si>
  <si>
    <t>Q2 SF</t>
  </si>
  <si>
    <t>Q1 SF</t>
  </si>
  <si>
    <t>0200-BLASDEL OFFICE BUILDING (209 E. Musser St., Carson City)</t>
  </si>
  <si>
    <t>0200-BLASDEL OFFICE BUILDING (209 E. Musser St., Carson City) Total</t>
  </si>
  <si>
    <t>0202-DEPARTMENT OF EDUCATION OFFICE (700 East 5th Street, Carson City) Total</t>
  </si>
  <si>
    <t>0202-DEPARTMENT OF EDUCATION OFFICE (700 East 5th Street, Carson City)</t>
  </si>
  <si>
    <t>0203-STATE CAPITOL ANNEX (101 North Carson St., Carson City)</t>
  </si>
  <si>
    <t>0203-STATE CAPITOL ANNEX (101 North Carson St., Carson City) Total</t>
  </si>
  <si>
    <t>0209-DMV OFFICE BUILDING (WEST WING) (555 Wright Way, Carson City)</t>
  </si>
  <si>
    <t>0209-DMV OFFICE BUILDING (WEST WING) (555 Wright Way, Carson City) Total</t>
  </si>
  <si>
    <t>0210-DMV OFFICE BUILDING ADDITION (EAST WING) (555 Wright Way, Carson City)</t>
  </si>
  <si>
    <t>0235-NEVADA STATE CAPITOL (101 North Carson St., Carson City)</t>
  </si>
  <si>
    <t>0235-NEVADA STATE CAPITOL (101 North Carson St., Carson City) Total</t>
  </si>
  <si>
    <t>0244-HEROES MEMORIAL BUILDING (198 South Carson Street, Carson City)</t>
  </si>
  <si>
    <t>0244-HEROES MEMORIAL BUILDING (198 South Carson Street, Carson City) Total</t>
  </si>
  <si>
    <t>0261-FRANKIE SUE DEL PAPA BUILDING (198 South Carson Street, Carson City)</t>
  </si>
  <si>
    <t>0261-FRANKIE SUE DEL PAPA BUILDING (198 South Carson Street, Carson City) Total</t>
  </si>
  <si>
    <t>0265-DMV EXPRESS OFFICE (4110 Donovan Way, Las Vegas)</t>
  </si>
  <si>
    <t>0265-DMV EXPRESS OFFICE (4110 Donovan Way, Las Vegas) Total</t>
  </si>
  <si>
    <t>0266-BRADLEY BUILDING (2501 East Sahara Ave., Las Vegas)</t>
  </si>
  <si>
    <t>0266-BRADLEY BUILDING (2501 East Sahara Ave., Las Vegas) Total</t>
  </si>
  <si>
    <t>0272-DMV RENO OFFICE (305 Galletti Way, Reno)</t>
  </si>
  <si>
    <t>0272-DMV RENO OFFICE (305 Galletti Way, Reno) Total</t>
  </si>
  <si>
    <t>0286-BELROSE OFFICE BUILDING (620 &amp; 628 Belrose St., Las Vegas)</t>
  </si>
  <si>
    <t>0286-BELROSE OFFICE BUILDING (620 &amp; 628 Belrose St., Las Vegas) Total</t>
  </si>
  <si>
    <t>0306-ATTORNEY GENERAL'S OFFICE (100 North Carson Street, Carson City)</t>
  </si>
  <si>
    <t>0306-ATTORNEY GENERAL'S OFFICE (100 North Carson Street, Carson City) Total</t>
  </si>
  <si>
    <t>0338-DMV FLAMINGO OFFICE (8250 W. Flamingo Road, Las Vegas)</t>
  </si>
  <si>
    <t>0338-DMV FLAMINGO OFFICE (8250 W. Flamingo Road, Las Vegas) Total</t>
  </si>
  <si>
    <t>0391-BUILDINGS &amp; GROUNDS OFFICE (406 East Second Street, Carson City)</t>
  </si>
  <si>
    <t>0391-BUILDINGS &amp; GROUNDS OFFICE (406 East Second Street, Carson City) Total</t>
  </si>
  <si>
    <t>0394-PAUL LAXALT STATE BUILDING (401 N. Carson St., Carson City)</t>
  </si>
  <si>
    <t>0395-STATE MAIL SERVICES BUILDING (720 East Fifth Street, Carson City)</t>
  </si>
  <si>
    <t>0395-STATE MAIL SERVICES BUILDING (720 East Fifth Street, Carson City) Total</t>
  </si>
  <si>
    <t>0397-EICON BLDG (515 E. Musser St., Carson City)</t>
  </si>
  <si>
    <t>0397-EICON BLDG (515 E. Musser St., Carson City) Total</t>
  </si>
  <si>
    <t>0399-RENO PURCHASING WAREHOUSE (2250 Barnett Way, Reno)</t>
  </si>
  <si>
    <t>0399-RENO PURCHASING WAREHOUSE (2250 Barnett Way, Reno) Total</t>
  </si>
  <si>
    <t>0418-LV B&amp;G - PUBLIC WORKS OFFICE (2300 McLeod St., Las Vegas)</t>
  </si>
  <si>
    <t>0418-LV B&amp;G - PUBLIC WORKS OFFICE (2300 McLeod St., Las Vegas) Total</t>
  </si>
  <si>
    <t>0419-#001 STEWART INDIAN MUSEUM (Jacobson Way, Stewart)</t>
  </si>
  <si>
    <t>0419-#001 STEWART INDIAN MUSEUM (Jacobson Way, Stewart) Total</t>
  </si>
  <si>
    <t>0420-#003 STEWART INDIAN MUSEUM (5500 Snyder Ave, Stewart)</t>
  </si>
  <si>
    <t>0420-#003 STEWART INDIAN MUSEUM (5500 Snyder Ave, Stewart) Total</t>
  </si>
  <si>
    <t>0421-#004 STEWART INDIAN MUSEUM (5500 Snyder Ave, Stewart)</t>
  </si>
  <si>
    <t>0421-#004 STEWART INDIAN MUSEUM (5500 Snyder Ave, Stewart) Total</t>
  </si>
  <si>
    <t>0422-#006 ADMINISTRATION (P.O.S.T.) (5500 Snyder Ave, Stewart)</t>
  </si>
  <si>
    <t>0422-#006 ADMINISTRATION (P.O.S.T.) (5500 Snyder Ave, Stewart) Total</t>
  </si>
  <si>
    <t>0424-#009 RESIDENCE (POST) (5500 Snyder Ave, Stewart)</t>
  </si>
  <si>
    <t>0424-#009 RESIDENCE (POST) (5500 Snyder Ave, Stewart) Total</t>
  </si>
  <si>
    <t>0431-#089 ADMINISTRATION (NDOC) (5500 Snyder Ave, Stewart)</t>
  </si>
  <si>
    <t>0431-#089 ADMINISTRATION (NDOC) (5500 Snyder Ave, Stewart) Total</t>
  </si>
  <si>
    <t>0433-#017 SCHOOL (NDOC) (5500 Snyder Ave, Stewart)</t>
  </si>
  <si>
    <t>0433-#017 SCHOOL (NDOC) (5500 Snyder Ave, Stewart) Total</t>
  </si>
  <si>
    <t>0438-#018 OFFICE (NDOC) (5500 Snyder Ave, Stewart)</t>
  </si>
  <si>
    <t>0438-#018 OFFICE (NDOC) (5500 Snyder Ave, Stewart) Total</t>
  </si>
  <si>
    <t>0440-#160 NEW GYM (5500 Snyder Ave, Stewart)</t>
  </si>
  <si>
    <t>0440-#160 NEW GYM (5500 Snyder Ave, Stewart) Total</t>
  </si>
  <si>
    <t>0423-#008  STEWART INDIAN MUSEUM (Jacobson Way, Stewart)</t>
  </si>
  <si>
    <t>0423-#008 STEWART INDIAN MUSEUM (Jacobson Way, Stewart) Total</t>
  </si>
  <si>
    <t>0426-#002 STEWART INDIAN MUSEUM (Jacobson Way, Stewart)</t>
  </si>
  <si>
    <t>0426-#002 STEWART INDIAN MUSEUM (Jacobson Way, Stewart) Total</t>
  </si>
  <si>
    <t>0515-NEVADA EARLY INTERVENTION SERVICES (2667 Enterprise Rd., Reno)</t>
  </si>
  <si>
    <t>0515-NEVADA EARLY INTERVENTION SERVICES (2667 Enterprise Rd., Reno) Total</t>
  </si>
  <si>
    <t>0520-DMV FLAMINGO WAREHOUSE (8250 W. Flamingo, Las Vegas)</t>
  </si>
  <si>
    <t>0520-DMV FLAMINGO WAREHOUSE (8250 W. Flamingo, Las Vegas) Total</t>
  </si>
  <si>
    <t>0056-NHP REGIONAL HEADQUARTERS (357 HAMMILL LANE, RENO)</t>
  </si>
  <si>
    <t>0056-NHP REGIONAL HEADQUARTERS (357 HAMMILL LANE, RENO) Total</t>
  </si>
  <si>
    <t>0686-#012 STEWART FACILITY BLDG DORMITORY (P.O.S.T.) (5500 Snyder Ave, Stewart)</t>
  </si>
  <si>
    <t>0686-#012 STEWART FACILITY BLDG DORMITORY (P.O.S.T.) (5500 Snyder Ave, Stewart) Total</t>
  </si>
  <si>
    <t>0687-STEWART FACILITY BUILDING #13 DORM (P.O.S.T.) (5500 Snyder Ave, Stewart)</t>
  </si>
  <si>
    <t>0687-STEWART FACILITY BUILDING #13 DORM (P.O.S.T.) (5500 Snyder Ave, Stewart) Total</t>
  </si>
  <si>
    <t>0989-#107 STEWART FACILITY BUILDING SFMO/SFT/NDI (5500 Snyder Ave, Carson City)</t>
  </si>
  <si>
    <t>0989-#107 STEWART FACILITY BUILDING SFMO/SFT/NDI (5500 Snyder Ave, Carson City) Total</t>
  </si>
  <si>
    <t>0210-DMV OFFICE BUILDING ADDITION (EAST WING) (555 Wright Way, Carson City) Total</t>
  </si>
  <si>
    <t>0394-PAUL LAXALT STATE BUILDING (401 N. Carson St., Carson City) Total</t>
  </si>
  <si>
    <t>Q2 Adjusted SF</t>
  </si>
  <si>
    <t>Tenant Desc</t>
  </si>
  <si>
    <t>Q1</t>
  </si>
  <si>
    <t>Q2</t>
  </si>
  <si>
    <t>Q3</t>
  </si>
  <si>
    <t>Q4</t>
  </si>
  <si>
    <t>10/01/20 - 12/31/20</t>
  </si>
  <si>
    <t>01/01/21 - 03/30/21</t>
  </si>
  <si>
    <t>04/01/21 - 06/30/21</t>
  </si>
  <si>
    <t>07/01/20 - 09/30/20</t>
  </si>
  <si>
    <t>FY 21</t>
  </si>
  <si>
    <t>ASD Billing Schedule</t>
  </si>
  <si>
    <t>Q1 Billing $</t>
  </si>
  <si>
    <t>x</t>
  </si>
  <si>
    <t>Annual B&amp;G Rent</t>
  </si>
  <si>
    <t>Q2 Billing $</t>
  </si>
  <si>
    <t>Q3 SF</t>
  </si>
  <si>
    <t>Q3 Billing $</t>
  </si>
  <si>
    <t>Q3 Adjusted SF</t>
  </si>
  <si>
    <t>Q4 SF</t>
  </si>
  <si>
    <t>Q4 Billing $</t>
  </si>
  <si>
    <t>Q4 Adjusted SF</t>
  </si>
  <si>
    <t>810</t>
  </si>
  <si>
    <t>Q1 deferred to Q4</t>
  </si>
  <si>
    <t>ADMINISTRATION - NSLA - STATE LIBRARY - TALKING BOOKS</t>
  </si>
  <si>
    <t>CAT</t>
  </si>
  <si>
    <t>State Owned Rent Reconcilliation : FY21</t>
  </si>
  <si>
    <t>See 'Reconciliation Tab' for Explanation</t>
  </si>
  <si>
    <t>Yellow Highlights : To Be Updated</t>
  </si>
  <si>
    <t>656</t>
  </si>
  <si>
    <t>DCNR - STATE LANDS - FORESTRY</t>
  </si>
  <si>
    <t>DEPARTMENT OF TAXATION - CCB</t>
  </si>
  <si>
    <t>Billed Yearly</t>
  </si>
  <si>
    <t>2062-DMV INSPECTION TRAINING GARAGE (2601 East Sahara Ave., Las Vegas)</t>
  </si>
  <si>
    <t>2062-DMV INSPECTION TRAINING GARAGE (2601 East Sahara Ave., Las Vegas) Total</t>
  </si>
  <si>
    <t>3759-DMV REGISTRATION/ VEHICLE INSPECTION CTR (2621 East Sahara Ave., Las Vegas)</t>
  </si>
  <si>
    <t>3759-DMV REGISTRATION/ VEHICLE INSPECTION CTR (2621 East Sahara Ave., Las Vegas) Total</t>
  </si>
  <si>
    <t>Q2 reflects overbilling $ in Q1</t>
  </si>
  <si>
    <t>Q2 reflects overbilling $ in Q1 - adjusted building sf to match FCA</t>
  </si>
  <si>
    <t>reallocation of SF between BA accounts</t>
  </si>
  <si>
    <t>relo to NSLA</t>
  </si>
  <si>
    <t>relo from Eicon</t>
  </si>
  <si>
    <t>relo to B&amp;G Office</t>
  </si>
  <si>
    <t>temp space</t>
  </si>
  <si>
    <t>Q2 reflects underbilling $ in Q1 - adjusted building sf to match FCA</t>
  </si>
  <si>
    <t>relo to Carson City</t>
  </si>
  <si>
    <t>relo to leased building</t>
  </si>
  <si>
    <t>Q2 reflects underbilling $ in Q1</t>
  </si>
  <si>
    <t>new location - occupy 11/01/2020</t>
  </si>
  <si>
    <t>406</t>
  </si>
  <si>
    <t>DHHS - DPBH - OUTDOOR STORAGE - PARKING</t>
  </si>
  <si>
    <t>3/17/2021 - Adjustments</t>
  </si>
  <si>
    <t>Services of the Blind</t>
  </si>
  <si>
    <t>moved RV into parking space (storage)</t>
  </si>
  <si>
    <t>Q2 reflects underbilling $ in Q1 - Services of the Blind (DETR) occupy this space for cafateria. DMV needs to bill them</t>
  </si>
  <si>
    <t>temp space for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</si>
</sst>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_);_(&quot;$&quot;* \(#,##0.000\);_(&quot;$&quot;* &quot;-&quot;??_);_(@_)"/>
    <numFmt numFmtId="169" formatCode="0.00_);[Red]\(0.00\)"/>
    <numFmt numFmtId="170" formatCode="0_);[Red]\(0\)"/>
    <numFmt numFmtId="171" formatCode="#,##0.0_);[Red]\(#,##0.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9" applyNumberFormat="0" applyAlignment="0" applyProtection="0"/>
    <xf numFmtId="0" fontId="14" fillId="10" borderId="10" applyNumberFormat="0" applyAlignment="0" applyProtection="0"/>
    <xf numFmtId="0" fontId="15" fillId="10" borderId="9" applyNumberFormat="0" applyAlignment="0" applyProtection="0"/>
    <xf numFmtId="0" fontId="16" fillId="0" borderId="11" applyNumberFormat="0" applyFill="0" applyAlignment="0" applyProtection="0"/>
    <xf numFmtId="0" fontId="17" fillId="11" borderId="12" applyNumberFormat="0" applyAlignment="0" applyProtection="0"/>
    <xf numFmtId="0" fontId="2" fillId="0" borderId="0" applyNumberFormat="0" applyFill="0" applyBorder="0" applyAlignment="0" applyProtection="0"/>
    <xf numFmtId="0" fontId="1" fillId="12" borderId="13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44" fontId="1" fillId="0" borderId="0" applyFont="0" applyFill="0" applyBorder="0" applyAlignment="0" applyProtection="0"/>
    <xf numFmtId="0" fontId="27" fillId="0" borderId="0"/>
  </cellStyleXfs>
  <cellXfs count="187">
    <xf numFmtId="0" fontId="0" fillId="0" borderId="0" xfId="0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164" fontId="6" fillId="0" borderId="2" xfId="0" applyNumberFormat="1" applyFont="1" applyFill="1" applyBorder="1"/>
    <xf numFmtId="0" fontId="4" fillId="0" borderId="2" xfId="0" quotePrefix="1" applyFont="1" applyFill="1" applyBorder="1"/>
    <xf numFmtId="0" fontId="0" fillId="0" borderId="0" xfId="0"/>
    <xf numFmtId="164" fontId="6" fillId="0" borderId="2" xfId="0" applyNumberFormat="1" applyFont="1" applyFill="1" applyBorder="1" applyAlignment="1">
      <alignment wrapText="1"/>
    </xf>
    <xf numFmtId="44" fontId="0" fillId="0" borderId="0" xfId="43" applyFont="1"/>
    <xf numFmtId="0" fontId="22" fillId="0" borderId="0" xfId="0" applyFont="1" applyAlignment="1">
      <alignment horizontal="center" vertical="center"/>
    </xf>
    <xf numFmtId="44" fontId="22" fillId="0" borderId="0" xfId="43" applyFont="1" applyAlignment="1">
      <alignment horizontal="center" vertical="center"/>
    </xf>
    <xf numFmtId="168" fontId="0" fillId="0" borderId="0" xfId="43" applyNumberFormat="1" applyFont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0" fillId="0" borderId="2" xfId="44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1" fontId="30" fillId="0" borderId="2" xfId="44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8" fillId="0" borderId="0" xfId="44" applyFont="1" applyFill="1" applyBorder="1" applyAlignment="1">
      <alignment horizontal="center" vertical="center"/>
    </xf>
    <xf numFmtId="0" fontId="28" fillId="0" borderId="23" xfId="44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" fontId="2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Protection="1">
      <protection hidden="1"/>
    </xf>
    <xf numFmtId="43" fontId="2" fillId="0" borderId="0" xfId="1" applyNumberFormat="1" applyFont="1" applyProtection="1">
      <protection hidden="1"/>
    </xf>
    <xf numFmtId="169" fontId="2" fillId="0" borderId="0" xfId="1" applyNumberFormat="1" applyFont="1" applyProtection="1">
      <protection hidden="1"/>
    </xf>
    <xf numFmtId="170" fontId="0" fillId="0" borderId="0" xfId="1" applyNumberFormat="1" applyFont="1" applyProtection="1">
      <protection hidden="1"/>
    </xf>
    <xf numFmtId="43" fontId="0" fillId="0" borderId="0" xfId="1" applyFont="1" applyProtection="1">
      <protection hidden="1"/>
    </xf>
    <xf numFmtId="1" fontId="0" fillId="0" borderId="0" xfId="1" applyNumberFormat="1" applyFont="1" applyProtection="1">
      <protection hidden="1"/>
    </xf>
    <xf numFmtId="43" fontId="1" fillId="0" borderId="0" xfId="1" applyFont="1" applyProtection="1">
      <protection hidden="1"/>
    </xf>
    <xf numFmtId="0" fontId="4" fillId="0" borderId="0" xfId="0" applyFont="1" applyProtection="1"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5" fillId="0" borderId="3" xfId="0" applyFont="1" applyBorder="1" applyAlignment="1" applyProtection="1">
      <alignment horizontal="center"/>
      <protection hidden="1"/>
    </xf>
    <xf numFmtId="43" fontId="24" fillId="0" borderId="3" xfId="1" applyFont="1" applyBorder="1" applyAlignment="1" applyProtection="1">
      <alignment horizontal="center"/>
      <protection hidden="1"/>
    </xf>
    <xf numFmtId="43" fontId="24" fillId="0" borderId="16" xfId="1" applyFont="1" applyBorder="1" applyAlignment="1" applyProtection="1">
      <alignment horizontal="center"/>
      <protection hidden="1"/>
    </xf>
    <xf numFmtId="43" fontId="24" fillId="0" borderId="0" xfId="1" applyFont="1" applyBorder="1" applyAlignment="1" applyProtection="1">
      <protection hidden="1"/>
    </xf>
    <xf numFmtId="169" fontId="4" fillId="0" borderId="0" xfId="0" applyNumberFormat="1" applyFont="1" applyProtection="1">
      <protection hidden="1"/>
    </xf>
    <xf numFmtId="170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1" fontId="4" fillId="0" borderId="0" xfId="1" applyNumberFormat="1" applyFont="1" applyProtection="1">
      <protection hidden="1"/>
    </xf>
    <xf numFmtId="43" fontId="4" fillId="0" borderId="0" xfId="1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6" fillId="38" borderId="17" xfId="0" applyFont="1" applyFill="1" applyBorder="1" applyAlignment="1" applyProtection="1">
      <protection hidden="1"/>
    </xf>
    <xf numFmtId="0" fontId="4" fillId="38" borderId="0" xfId="0" applyFont="1" applyFill="1" applyBorder="1" applyAlignment="1" applyProtection="1">
      <alignment horizontal="center"/>
      <protection hidden="1"/>
    </xf>
    <xf numFmtId="14" fontId="2" fillId="38" borderId="0" xfId="1" applyNumberFormat="1" applyFont="1" applyFill="1" applyBorder="1" applyAlignment="1" applyProtection="1">
      <alignment horizontal="center"/>
      <protection hidden="1"/>
    </xf>
    <xf numFmtId="14" fontId="2" fillId="38" borderId="18" xfId="1" applyNumberFormat="1" applyFont="1" applyFill="1" applyBorder="1" applyAlignment="1" applyProtection="1">
      <alignment horizontal="center"/>
      <protection hidden="1"/>
    </xf>
    <xf numFmtId="14" fontId="2" fillId="0" borderId="0" xfId="1" applyNumberFormat="1" applyFont="1" applyBorder="1" applyAlignment="1" applyProtection="1"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6" fillId="4" borderId="17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4" fontId="2" fillId="4" borderId="0" xfId="1" applyNumberFormat="1" applyFont="1" applyFill="1" applyBorder="1" applyAlignment="1" applyProtection="1">
      <alignment horizontal="center"/>
      <protection hidden="1"/>
    </xf>
    <xf numFmtId="14" fontId="2" fillId="4" borderId="18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6" fillId="3" borderId="17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4" fontId="2" fillId="3" borderId="0" xfId="1" applyNumberFormat="1" applyFont="1" applyFill="1" applyBorder="1" applyAlignment="1" applyProtection="1">
      <alignment horizontal="center"/>
      <protection hidden="1"/>
    </xf>
    <xf numFmtId="14" fontId="2" fillId="3" borderId="18" xfId="1" applyNumberFormat="1" applyFont="1" applyFill="1" applyBorder="1" applyAlignment="1" applyProtection="1">
      <alignment horizontal="center"/>
      <protection hidden="1"/>
    </xf>
    <xf numFmtId="167" fontId="4" fillId="39" borderId="0" xfId="1" applyNumberFormat="1" applyFont="1" applyFill="1" applyProtection="1">
      <protection hidden="1"/>
    </xf>
    <xf numFmtId="0" fontId="6" fillId="37" borderId="19" xfId="0" applyFont="1" applyFill="1" applyBorder="1" applyAlignment="1" applyProtection="1">
      <protection hidden="1"/>
    </xf>
    <xf numFmtId="0" fontId="4" fillId="37" borderId="4" xfId="0" applyFont="1" applyFill="1" applyBorder="1" applyAlignment="1" applyProtection="1">
      <alignment horizontal="center"/>
      <protection hidden="1"/>
    </xf>
    <xf numFmtId="14" fontId="2" fillId="37" borderId="4" xfId="1" applyNumberFormat="1" applyFont="1" applyFill="1" applyBorder="1" applyAlignment="1" applyProtection="1">
      <alignment horizontal="center"/>
      <protection hidden="1"/>
    </xf>
    <xf numFmtId="14" fontId="2" fillId="37" borderId="20" xfId="1" applyNumberFormat="1" applyFont="1" applyFill="1" applyBorder="1" applyAlignment="1" applyProtection="1">
      <alignment horizontal="center"/>
      <protection hidden="1"/>
    </xf>
    <xf numFmtId="170" fontId="4" fillId="0" borderId="1" xfId="0" applyNumberFormat="1" applyFont="1" applyBorder="1" applyProtection="1">
      <protection hidden="1"/>
    </xf>
    <xf numFmtId="43" fontId="5" fillId="0" borderId="0" xfId="1" applyFont="1" applyBorder="1" applyAlignment="1" applyProtection="1">
      <alignment horizontal="center" wrapText="1"/>
      <protection hidden="1"/>
    </xf>
    <xf numFmtId="1" fontId="23" fillId="2" borderId="2" xfId="0" applyNumberFormat="1" applyFont="1" applyFill="1" applyBorder="1" applyAlignment="1" applyProtection="1">
      <alignment horizontal="center" vertical="top" wrapText="1"/>
      <protection hidden="1"/>
    </xf>
    <xf numFmtId="0" fontId="21" fillId="0" borderId="2" xfId="0" applyFont="1" applyFill="1" applyBorder="1" applyAlignment="1" applyProtection="1">
      <alignment horizontal="center" vertical="top" wrapText="1"/>
      <protection hidden="1"/>
    </xf>
    <xf numFmtId="0" fontId="21" fillId="0" borderId="2" xfId="0" applyFont="1" applyBorder="1" applyAlignment="1" applyProtection="1">
      <alignment horizontal="center" vertical="top" wrapText="1"/>
      <protection hidden="1"/>
    </xf>
    <xf numFmtId="165" fontId="21" fillId="0" borderId="2" xfId="0" applyNumberFormat="1" applyFont="1" applyBorder="1" applyAlignment="1" applyProtection="1">
      <alignment horizontal="center" vertical="top" wrapText="1"/>
      <protection hidden="1"/>
    </xf>
    <xf numFmtId="0" fontId="21" fillId="0" borderId="5" xfId="0" applyFont="1" applyBorder="1" applyAlignment="1" applyProtection="1">
      <alignment horizontal="center" vertical="top" wrapText="1"/>
      <protection hidden="1"/>
    </xf>
    <xf numFmtId="4" fontId="21" fillId="0" borderId="5" xfId="0" applyNumberFormat="1" applyFont="1" applyBorder="1" applyAlignment="1" applyProtection="1">
      <alignment horizontal="left" vertical="top" wrapText="1"/>
      <protection hidden="1"/>
    </xf>
    <xf numFmtId="1" fontId="21" fillId="38" borderId="5" xfId="1" applyNumberFormat="1" applyFont="1" applyFill="1" applyBorder="1" applyAlignment="1" applyProtection="1">
      <alignment horizontal="center" vertical="top" wrapText="1"/>
      <protection hidden="1"/>
    </xf>
    <xf numFmtId="43" fontId="21" fillId="38" borderId="2" xfId="1" applyNumberFormat="1" applyFont="1" applyFill="1" applyBorder="1" applyAlignment="1" applyProtection="1">
      <alignment horizontal="center" vertical="top" wrapText="1"/>
      <protection hidden="1"/>
    </xf>
    <xf numFmtId="169" fontId="21" fillId="4" borderId="2" xfId="1" applyNumberFormat="1" applyFont="1" applyFill="1" applyBorder="1" applyAlignment="1" applyProtection="1">
      <alignment horizontal="center" vertical="top" wrapText="1"/>
      <protection hidden="1"/>
    </xf>
    <xf numFmtId="170" fontId="21" fillId="4" borderId="2" xfId="1" applyNumberFormat="1" applyFont="1" applyFill="1" applyBorder="1" applyAlignment="1" applyProtection="1">
      <alignment horizontal="center" vertical="top" wrapText="1"/>
      <protection hidden="1"/>
    </xf>
    <xf numFmtId="43" fontId="21" fillId="4" borderId="2" xfId="1" applyFont="1" applyFill="1" applyBorder="1" applyAlignment="1" applyProtection="1">
      <alignment horizontal="center" vertical="top" wrapText="1"/>
      <protection hidden="1"/>
    </xf>
    <xf numFmtId="43" fontId="21" fillId="3" borderId="2" xfId="1" applyFont="1" applyFill="1" applyBorder="1" applyAlignment="1" applyProtection="1">
      <alignment horizontal="center" vertical="top" wrapText="1"/>
      <protection hidden="1"/>
    </xf>
    <xf numFmtId="1" fontId="21" fillId="3" borderId="2" xfId="1" applyNumberFormat="1" applyFont="1" applyFill="1" applyBorder="1" applyAlignment="1" applyProtection="1">
      <alignment horizontal="center" vertical="top" wrapText="1"/>
      <protection hidden="1"/>
    </xf>
    <xf numFmtId="43" fontId="21" fillId="37" borderId="2" xfId="1" applyFont="1" applyFill="1" applyBorder="1" applyAlignment="1" applyProtection="1">
      <alignment horizontal="center" vertical="top" wrapText="1"/>
      <protection hidden="1"/>
    </xf>
    <xf numFmtId="1" fontId="21" fillId="37" borderId="2" xfId="1" applyNumberFormat="1" applyFont="1" applyFill="1" applyBorder="1" applyAlignment="1" applyProtection="1">
      <alignment horizontal="center" vertical="top" wrapText="1"/>
      <protection hidden="1"/>
    </xf>
    <xf numFmtId="0" fontId="21" fillId="37" borderId="2" xfId="0" applyFont="1" applyFill="1" applyBorder="1" applyAlignment="1" applyProtection="1">
      <alignment horizontal="center" vertical="top" wrapText="1"/>
      <protection hidden="1"/>
    </xf>
    <xf numFmtId="43" fontId="21" fillId="0" borderId="2" xfId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1" fontId="6" fillId="0" borderId="2" xfId="0" applyNumberFormat="1" applyFont="1" applyFill="1" applyBorder="1" applyProtection="1">
      <protection hidden="1"/>
    </xf>
    <xf numFmtId="164" fontId="6" fillId="0" borderId="2" xfId="0" applyNumberFormat="1" applyFont="1" applyFill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4" fillId="0" borderId="2" xfId="0" applyFont="1" applyFill="1" applyBorder="1" applyAlignment="1" applyProtection="1">
      <alignment horizontal="left"/>
      <protection hidden="1"/>
    </xf>
    <xf numFmtId="165" fontId="4" fillId="0" borderId="2" xfId="0" applyNumberFormat="1" applyFont="1" applyFill="1" applyBorder="1" applyAlignment="1" applyProtection="1">
      <alignment horizontal="left"/>
      <protection hidden="1"/>
    </xf>
    <xf numFmtId="0" fontId="4" fillId="0" borderId="2" xfId="0" applyFont="1" applyFill="1" applyBorder="1" applyAlignment="1" applyProtection="1">
      <alignment wrapText="1"/>
      <protection hidden="1"/>
    </xf>
    <xf numFmtId="4" fontId="4" fillId="0" borderId="2" xfId="0" applyNumberFormat="1" applyFont="1" applyFill="1" applyBorder="1" applyAlignment="1" applyProtection="1">
      <alignment horizontal="left" wrapText="1"/>
      <protection hidden="1"/>
    </xf>
    <xf numFmtId="38" fontId="4" fillId="38" borderId="2" xfId="1" applyNumberFormat="1" applyFont="1" applyFill="1" applyBorder="1" applyProtection="1">
      <protection hidden="1"/>
    </xf>
    <xf numFmtId="40" fontId="4" fillId="38" borderId="2" xfId="1" applyNumberFormat="1" applyFont="1" applyFill="1" applyBorder="1" applyProtection="1">
      <protection hidden="1"/>
    </xf>
    <xf numFmtId="43" fontId="4" fillId="38" borderId="2" xfId="1" applyFont="1" applyFill="1" applyBorder="1" applyProtection="1">
      <protection hidden="1"/>
    </xf>
    <xf numFmtId="38" fontId="4" fillId="4" borderId="2" xfId="1" applyNumberFormat="1" applyFont="1" applyFill="1" applyBorder="1" applyProtection="1">
      <protection hidden="1"/>
    </xf>
    <xf numFmtId="40" fontId="4" fillId="4" borderId="2" xfId="1" applyNumberFormat="1" applyFont="1" applyFill="1" applyBorder="1" applyProtection="1">
      <protection hidden="1"/>
    </xf>
    <xf numFmtId="38" fontId="4" fillId="3" borderId="2" xfId="1" applyNumberFormat="1" applyFont="1" applyFill="1" applyBorder="1" applyProtection="1">
      <protection hidden="1"/>
    </xf>
    <xf numFmtId="40" fontId="4" fillId="3" borderId="2" xfId="1" applyNumberFormat="1" applyFont="1" applyFill="1" applyBorder="1" applyProtection="1">
      <protection hidden="1"/>
    </xf>
    <xf numFmtId="38" fontId="4" fillId="37" borderId="2" xfId="1" applyNumberFormat="1" applyFont="1" applyFill="1" applyBorder="1" applyProtection="1">
      <protection hidden="1"/>
    </xf>
    <xf numFmtId="40" fontId="4" fillId="37" borderId="2" xfId="1" applyNumberFormat="1" applyFont="1" applyFill="1" applyBorder="1" applyProtection="1">
      <protection hidden="1"/>
    </xf>
    <xf numFmtId="40" fontId="6" fillId="0" borderId="2" xfId="1" applyNumberFormat="1" applyFont="1" applyFill="1" applyBorder="1" applyProtection="1">
      <protection hidden="1"/>
    </xf>
    <xf numFmtId="40" fontId="4" fillId="2" borderId="2" xfId="1" applyNumberFormat="1" applyFont="1" applyFill="1" applyBorder="1" applyProtection="1">
      <protection hidden="1"/>
    </xf>
    <xf numFmtId="1" fontId="6" fillId="5" borderId="2" xfId="0" applyNumberFormat="1" applyFont="1" applyFill="1" applyBorder="1" applyProtection="1">
      <protection hidden="1"/>
    </xf>
    <xf numFmtId="164" fontId="6" fillId="5" borderId="2" xfId="0" applyNumberFormat="1" applyFont="1" applyFill="1" applyBorder="1" applyProtection="1">
      <protection hidden="1"/>
    </xf>
    <xf numFmtId="0" fontId="6" fillId="5" borderId="2" xfId="0" applyFont="1" applyFill="1" applyBorder="1" applyProtection="1">
      <protection hidden="1"/>
    </xf>
    <xf numFmtId="0" fontId="6" fillId="5" borderId="2" xfId="0" applyFont="1" applyFill="1" applyBorder="1" applyAlignment="1" applyProtection="1">
      <alignment horizontal="left"/>
      <protection hidden="1"/>
    </xf>
    <xf numFmtId="165" fontId="6" fillId="5" borderId="2" xfId="0" applyNumberFormat="1" applyFont="1" applyFill="1" applyBorder="1" applyAlignment="1" applyProtection="1">
      <alignment horizontal="left"/>
      <protection hidden="1"/>
    </xf>
    <xf numFmtId="0" fontId="6" fillId="5" borderId="2" xfId="0" applyFont="1" applyFill="1" applyBorder="1" applyAlignment="1" applyProtection="1">
      <alignment wrapText="1"/>
      <protection hidden="1"/>
    </xf>
    <xf numFmtId="3" fontId="6" fillId="5" borderId="2" xfId="0" applyNumberFormat="1" applyFont="1" applyFill="1" applyBorder="1" applyAlignment="1" applyProtection="1">
      <alignment horizontal="left" wrapText="1"/>
      <protection hidden="1"/>
    </xf>
    <xf numFmtId="38" fontId="6" fillId="5" borderId="2" xfId="1" applyNumberFormat="1" applyFont="1" applyFill="1" applyBorder="1" applyProtection="1">
      <protection hidden="1"/>
    </xf>
    <xf numFmtId="40" fontId="4" fillId="5" borderId="2" xfId="1" applyNumberFormat="1" applyFont="1" applyFill="1" applyBorder="1" applyProtection="1">
      <protection hidden="1"/>
    </xf>
    <xf numFmtId="43" fontId="6" fillId="5" borderId="2" xfId="1" applyFont="1" applyFill="1" applyBorder="1" applyProtection="1">
      <protection hidden="1"/>
    </xf>
    <xf numFmtId="40" fontId="6" fillId="5" borderId="2" xfId="1" applyNumberFormat="1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3" fontId="4" fillId="0" borderId="2" xfId="0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Protection="1">
      <protection hidden="1"/>
    </xf>
    <xf numFmtId="164" fontId="6" fillId="0" borderId="2" xfId="0" applyNumberFormat="1" applyFont="1" applyFill="1" applyBorder="1" applyAlignment="1" applyProtection="1">
      <alignment wrapText="1"/>
      <protection hidden="1"/>
    </xf>
    <xf numFmtId="43" fontId="4" fillId="38" borderId="2" xfId="1" applyNumberFormat="1" applyFont="1" applyFill="1" applyBorder="1" applyProtection="1">
      <protection hidden="1"/>
    </xf>
    <xf numFmtId="164" fontId="6" fillId="2" borderId="2" xfId="0" applyNumberFormat="1" applyFont="1" applyFill="1" applyBorder="1" applyProtection="1">
      <protection hidden="1"/>
    </xf>
    <xf numFmtId="38" fontId="4" fillId="2" borderId="2" xfId="1" applyNumberFormat="1" applyFont="1" applyFill="1" applyBorder="1" applyProtection="1">
      <protection hidden="1"/>
    </xf>
    <xf numFmtId="3" fontId="6" fillId="5" borderId="2" xfId="0" quotePrefix="1" applyNumberFormat="1" applyFont="1" applyFill="1" applyBorder="1" applyAlignment="1" applyProtection="1">
      <alignment horizontal="left" wrapText="1"/>
      <protection hidden="1"/>
    </xf>
    <xf numFmtId="0" fontId="4" fillId="0" borderId="2" xfId="1" quotePrefix="1" applyNumberFormat="1" applyFont="1" applyFill="1" applyBorder="1" applyProtection="1">
      <protection hidden="1"/>
    </xf>
    <xf numFmtId="0" fontId="4" fillId="0" borderId="2" xfId="0" quotePrefix="1" applyFont="1" applyFill="1" applyBorder="1" applyProtection="1">
      <protection hidden="1"/>
    </xf>
    <xf numFmtId="0" fontId="4" fillId="0" borderId="2" xfId="0" applyFont="1" applyFill="1" applyBorder="1" applyAlignment="1" applyProtection="1">
      <alignment vertical="top" wrapText="1"/>
      <protection hidden="1"/>
    </xf>
    <xf numFmtId="164" fontId="4" fillId="0" borderId="2" xfId="0" applyNumberFormat="1" applyFont="1" applyFill="1" applyBorder="1" applyProtection="1">
      <protection hidden="1"/>
    </xf>
    <xf numFmtId="166" fontId="4" fillId="38" borderId="2" xfId="1" applyNumberFormat="1" applyFont="1" applyFill="1" applyBorder="1" applyProtection="1">
      <protection hidden="1"/>
    </xf>
    <xf numFmtId="40" fontId="6" fillId="39" borderId="2" xfId="1" applyNumberFormat="1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38" fontId="4" fillId="4" borderId="2" xfId="0" applyNumberFormat="1" applyFont="1" applyFill="1" applyBorder="1" applyProtection="1">
      <protection hidden="1"/>
    </xf>
    <xf numFmtId="38" fontId="4" fillId="3" borderId="2" xfId="0" applyNumberFormat="1" applyFont="1" applyFill="1" applyBorder="1" applyProtection="1">
      <protection hidden="1"/>
    </xf>
    <xf numFmtId="38" fontId="4" fillId="37" borderId="2" xfId="0" applyNumberFormat="1" applyFont="1" applyFill="1" applyBorder="1" applyProtection="1">
      <protection hidden="1"/>
    </xf>
    <xf numFmtId="0" fontId="4" fillId="0" borderId="2" xfId="0" applyFont="1" applyFill="1" applyBorder="1" applyAlignment="1" applyProtection="1">
      <protection hidden="1"/>
    </xf>
    <xf numFmtId="43" fontId="4" fillId="2" borderId="2" xfId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38" fontId="4" fillId="4" borderId="5" xfId="0" applyNumberFormat="1" applyFont="1" applyFill="1" applyBorder="1" applyProtection="1">
      <protection hidden="1"/>
    </xf>
    <xf numFmtId="38" fontId="4" fillId="3" borderId="5" xfId="0" applyNumberFormat="1" applyFont="1" applyFill="1" applyBorder="1" applyProtection="1">
      <protection hidden="1"/>
    </xf>
    <xf numFmtId="38" fontId="4" fillId="37" borderId="5" xfId="0" applyNumberFormat="1" applyFont="1" applyFill="1" applyBorder="1" applyProtection="1">
      <protection hidden="1"/>
    </xf>
    <xf numFmtId="38" fontId="6" fillId="5" borderId="2" xfId="0" applyNumberFormat="1" applyFont="1" applyFill="1" applyBorder="1" applyProtection="1">
      <protection hidden="1"/>
    </xf>
    <xf numFmtId="40" fontId="6" fillId="5" borderId="2" xfId="0" applyNumberFormat="1" applyFont="1" applyFill="1" applyBorder="1" applyProtection="1">
      <protection hidden="1"/>
    </xf>
    <xf numFmtId="1" fontId="6" fillId="5" borderId="0" xfId="0" applyNumberFormat="1" applyFont="1" applyFill="1" applyBorder="1" applyProtection="1">
      <protection hidden="1"/>
    </xf>
    <xf numFmtId="164" fontId="6" fillId="5" borderId="0" xfId="0" applyNumberFormat="1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wrapText="1"/>
      <protection hidden="1"/>
    </xf>
    <xf numFmtId="3" fontId="6" fillId="5" borderId="0" xfId="0" applyNumberFormat="1" applyFont="1" applyFill="1" applyBorder="1" applyAlignment="1" applyProtection="1">
      <alignment horizontal="left" wrapText="1"/>
      <protection hidden="1"/>
    </xf>
    <xf numFmtId="38" fontId="6" fillId="5" borderId="0" xfId="1" applyNumberFormat="1" applyFont="1" applyFill="1" applyBorder="1" applyProtection="1">
      <protection hidden="1"/>
    </xf>
    <xf numFmtId="40" fontId="6" fillId="5" borderId="0" xfId="1" applyNumberFormat="1" applyFont="1" applyFill="1" applyBorder="1" applyProtection="1">
      <protection hidden="1"/>
    </xf>
    <xf numFmtId="43" fontId="6" fillId="5" borderId="0" xfId="1" applyNumberFormat="1" applyFont="1" applyFill="1" applyBorder="1" applyProtection="1">
      <protection hidden="1"/>
    </xf>
    <xf numFmtId="40" fontId="6" fillId="5" borderId="5" xfId="1" applyNumberFormat="1" applyFont="1" applyFill="1" applyBorder="1" applyProtection="1">
      <protection hidden="1"/>
    </xf>
    <xf numFmtId="1" fontId="6" fillId="0" borderId="0" xfId="0" applyNumberFormat="1" applyFont="1" applyFill="1" applyBorder="1" applyProtection="1">
      <protection hidden="1"/>
    </xf>
    <xf numFmtId="164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0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3" fontId="6" fillId="0" borderId="0" xfId="0" applyNumberFormat="1" applyFont="1" applyFill="1" applyBorder="1" applyAlignment="1" applyProtection="1">
      <alignment horizontal="left" wrapText="1"/>
      <protection hidden="1"/>
    </xf>
    <xf numFmtId="38" fontId="6" fillId="38" borderId="0" xfId="1" applyNumberFormat="1" applyFont="1" applyFill="1" applyBorder="1" applyProtection="1">
      <protection hidden="1"/>
    </xf>
    <xf numFmtId="40" fontId="6" fillId="38" borderId="0" xfId="1" applyNumberFormat="1" applyFont="1" applyFill="1" applyBorder="1" applyProtection="1">
      <protection hidden="1"/>
    </xf>
    <xf numFmtId="43" fontId="6" fillId="38" borderId="0" xfId="1" applyNumberFormat="1" applyFont="1" applyFill="1" applyBorder="1" applyProtection="1">
      <protection hidden="1"/>
    </xf>
    <xf numFmtId="38" fontId="6" fillId="0" borderId="0" xfId="1" applyNumberFormat="1" applyFont="1" applyFill="1" applyBorder="1" applyProtection="1">
      <protection hidden="1"/>
    </xf>
    <xf numFmtId="40" fontId="6" fillId="0" borderId="0" xfId="1" applyNumberFormat="1" applyFont="1" applyFill="1" applyBorder="1" applyProtection="1">
      <protection hidden="1"/>
    </xf>
    <xf numFmtId="1" fontId="5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165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4" fontId="0" fillId="0" borderId="0" xfId="0" applyNumberFormat="1" applyAlignment="1" applyProtection="1">
      <alignment horizontal="left" wrapText="1"/>
      <protection hidden="1"/>
    </xf>
    <xf numFmtId="1" fontId="2" fillId="0" borderId="0" xfId="1" applyNumberFormat="1" applyFont="1" applyProtection="1">
      <protection hidden="1"/>
    </xf>
    <xf numFmtId="43" fontId="6" fillId="0" borderId="0" xfId="1" applyFont="1" applyFill="1" applyBorder="1" applyProtection="1">
      <protection hidden="1"/>
    </xf>
    <xf numFmtId="1" fontId="6" fillId="0" borderId="0" xfId="1" applyNumberFormat="1" applyFont="1" applyFill="1" applyBorder="1" applyProtection="1">
      <protection hidden="1"/>
    </xf>
    <xf numFmtId="43" fontId="0" fillId="0" borderId="0" xfId="1" applyFont="1" applyBorder="1" applyProtection="1">
      <protection hidden="1"/>
    </xf>
    <xf numFmtId="1" fontId="0" fillId="0" borderId="0" xfId="1" applyNumberFormat="1" applyFont="1" applyBorder="1" applyProtection="1">
      <protection hidden="1"/>
    </xf>
  </cellXfs>
  <cellStyles count="45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2C982C25-D0E1-4345-A270-A82B3CB53F79}"/>
    <cellStyle name="60% - Accent2 2" xfId="38" xr:uid="{F0A073EA-C25A-4C97-9888-1926E52FF92A}"/>
    <cellStyle name="60% - Accent3 2" xfId="39" xr:uid="{8966F388-397D-4758-8DFF-7AB5B2884BBA}"/>
    <cellStyle name="60% - Accent4 2" xfId="40" xr:uid="{A8F3A959-ED8F-49E2-A6EB-AB519125ADBA}"/>
    <cellStyle name="60% - Accent5 2" xfId="41" xr:uid="{597DB12B-0521-42AF-A205-8395093C99C3}"/>
    <cellStyle name="60% - Accent6 2" xfId="42" xr:uid="{5F0F6992-9D15-46A0-90E3-A2056EEFDC6A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urrency" xfId="43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DD765D3A-0C79-4B02-BCEB-F4753E7C749F}"/>
    <cellStyle name="Normal" xfId="0" builtinId="0"/>
    <cellStyle name="Normal 11" xfId="44" xr:uid="{7B0E6E7A-A650-4EC6-838D-895641C7AD99}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FF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11</xdr:col>
      <xdr:colOff>361371</xdr:colOff>
      <xdr:row>19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A15FAF-FE64-4D57-B00A-F0F13F6F45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25"/>
        <a:stretch/>
      </xdr:blipFill>
      <xdr:spPr>
        <a:xfrm>
          <a:off x="4105275" y="57150"/>
          <a:ext cx="4628571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4D74-2D66-470C-BC26-C1B301301E16}">
  <dimension ref="A1:W415"/>
  <sheetViews>
    <sheetView tabSelected="1" zoomScale="80" zoomScaleNormal="80" workbookViewId="0">
      <pane ySplit="7" topLeftCell="A8" activePane="bottomLeft" state="frozen"/>
      <selection pane="bottomLeft" activeCell="B17" sqref="B17"/>
    </sheetView>
  </sheetViews>
  <sheetFormatPr defaultColWidth="9.140625" defaultRowHeight="15" outlineLevelRow="2" x14ac:dyDescent="0.25"/>
  <cols>
    <col min="1" max="1" width="4.7109375" style="177" customWidth="1"/>
    <col min="2" max="2" width="18.7109375" style="178" customWidth="1"/>
    <col min="3" max="3" width="8.42578125" style="32" customWidth="1"/>
    <col min="4" max="4" width="6.28515625" style="33" customWidth="1"/>
    <col min="5" max="5" width="4.5703125" style="179" customWidth="1"/>
    <col min="6" max="6" width="50.140625" style="32" customWidth="1"/>
    <col min="7" max="7" width="60.7109375" style="32" customWidth="1"/>
    <col min="8" max="8" width="7.85546875" style="180" customWidth="1"/>
    <col min="9" max="9" width="8" style="180" customWidth="1"/>
    <col min="10" max="10" width="13" style="181" customWidth="1"/>
    <col min="11" max="11" width="12.140625" style="182" customWidth="1"/>
    <col min="12" max="12" width="17.7109375" style="35" bestFit="1" customWidth="1"/>
    <col min="13" max="13" width="6.28515625" style="35" customWidth="1"/>
    <col min="14" max="14" width="11.85546875" style="36" customWidth="1"/>
    <col min="15" max="15" width="12.140625" style="37" customWidth="1"/>
    <col min="16" max="16" width="14.42578125" style="38" customWidth="1"/>
    <col min="17" max="17" width="9.7109375" style="38" customWidth="1"/>
    <col min="18" max="18" width="11.140625" style="39" customWidth="1"/>
    <col min="19" max="19" width="14.42578125" style="38" customWidth="1"/>
    <col min="20" max="20" width="8.7109375" style="38" customWidth="1"/>
    <col min="21" max="21" width="11.42578125" style="39" customWidth="1"/>
    <col min="22" max="22" width="13.5703125" style="38" customWidth="1"/>
    <col min="23" max="23" width="15.42578125" style="40" customWidth="1"/>
    <col min="24" max="16384" width="9.140625" style="32"/>
  </cols>
  <sheetData>
    <row r="1" spans="1:23" ht="15.75" thickBot="1" x14ac:dyDescent="0.3">
      <c r="A1" s="31" t="s">
        <v>0</v>
      </c>
      <c r="B1" s="31"/>
      <c r="C1" s="31"/>
      <c r="D1" s="31"/>
      <c r="E1" s="31"/>
      <c r="H1" s="32"/>
      <c r="I1" s="32"/>
      <c r="J1" s="33"/>
      <c r="K1" s="34"/>
    </row>
    <row r="2" spans="1:23" s="41" customFormat="1" ht="17.25" x14ac:dyDescent="0.4">
      <c r="A2" s="31"/>
      <c r="B2" s="31"/>
      <c r="C2" s="31"/>
      <c r="D2" s="31"/>
      <c r="E2" s="31"/>
      <c r="G2" s="41" t="s">
        <v>1</v>
      </c>
      <c r="H2" s="42" t="s">
        <v>349</v>
      </c>
      <c r="I2" s="43"/>
      <c r="J2" s="43"/>
      <c r="K2" s="44" t="s">
        <v>350</v>
      </c>
      <c r="L2" s="45"/>
      <c r="M2" s="46"/>
      <c r="N2" s="47"/>
      <c r="O2" s="48"/>
      <c r="P2" s="49"/>
      <c r="Q2" s="49"/>
      <c r="R2" s="50"/>
      <c r="S2" s="51"/>
      <c r="T2" s="51"/>
      <c r="U2" s="50"/>
      <c r="V2" s="51"/>
      <c r="W2" s="51"/>
    </row>
    <row r="3" spans="1:23" s="41" customFormat="1" x14ac:dyDescent="0.25">
      <c r="A3" s="52">
        <v>44272</v>
      </c>
      <c r="B3" s="52"/>
      <c r="C3" s="53"/>
      <c r="D3" s="53"/>
      <c r="E3" s="54"/>
      <c r="F3" s="55" t="s">
        <v>367</v>
      </c>
      <c r="G3" s="56"/>
      <c r="H3" s="57" t="s">
        <v>341</v>
      </c>
      <c r="I3" s="58" t="s">
        <v>348</v>
      </c>
      <c r="J3" s="58"/>
      <c r="K3" s="59">
        <v>44057</v>
      </c>
      <c r="L3" s="60"/>
      <c r="M3" s="61"/>
      <c r="N3" s="47"/>
      <c r="O3" s="48"/>
      <c r="P3" s="49"/>
      <c r="Q3" s="49"/>
      <c r="R3" s="50"/>
      <c r="S3" s="51"/>
      <c r="T3" s="51"/>
      <c r="U3" s="50"/>
      <c r="V3" s="51"/>
      <c r="W3" s="51"/>
    </row>
    <row r="4" spans="1:23" s="41" customFormat="1" x14ac:dyDescent="0.25">
      <c r="A4" s="62" t="s">
        <v>225</v>
      </c>
      <c r="B4" s="53"/>
      <c r="C4" s="53"/>
      <c r="D4" s="53"/>
      <c r="E4" s="54"/>
      <c r="F4" s="63" t="s">
        <v>366</v>
      </c>
      <c r="G4" s="64"/>
      <c r="H4" s="65" t="s">
        <v>342</v>
      </c>
      <c r="I4" s="66" t="s">
        <v>345</v>
      </c>
      <c r="J4" s="66"/>
      <c r="K4" s="67">
        <v>44148</v>
      </c>
      <c r="L4" s="68"/>
      <c r="M4" s="61"/>
      <c r="N4" s="47"/>
      <c r="O4" s="48"/>
      <c r="P4" s="49"/>
      <c r="Q4" s="49"/>
      <c r="R4" s="50"/>
      <c r="S4" s="51"/>
      <c r="T4" s="51"/>
      <c r="U4" s="50"/>
      <c r="V4" s="51"/>
      <c r="W4" s="51"/>
    </row>
    <row r="5" spans="1:23" s="41" customFormat="1" x14ac:dyDescent="0.25">
      <c r="A5" s="62"/>
      <c r="B5" s="53"/>
      <c r="C5" s="53"/>
      <c r="D5" s="53"/>
      <c r="E5" s="54"/>
      <c r="F5" s="69"/>
      <c r="H5" s="70" t="s">
        <v>343</v>
      </c>
      <c r="I5" s="71" t="s">
        <v>346</v>
      </c>
      <c r="J5" s="71"/>
      <c r="K5" s="72">
        <v>44246</v>
      </c>
      <c r="L5" s="73"/>
      <c r="M5" s="61"/>
      <c r="N5" s="47"/>
      <c r="O5" s="48"/>
      <c r="P5" s="49"/>
      <c r="Q5" s="49"/>
      <c r="R5" s="50"/>
      <c r="S5" s="51"/>
      <c r="T5" s="51"/>
      <c r="U5" s="50"/>
      <c r="W5" s="74" t="s">
        <v>371</v>
      </c>
    </row>
    <row r="6" spans="1:23" s="41" customFormat="1" ht="15.75" thickBot="1" x14ac:dyDescent="0.3">
      <c r="A6" s="62"/>
      <c r="B6" s="53"/>
      <c r="C6" s="53"/>
      <c r="D6" s="53"/>
      <c r="E6" s="54"/>
      <c r="H6" s="75" t="s">
        <v>344</v>
      </c>
      <c r="I6" s="76" t="s">
        <v>347</v>
      </c>
      <c r="J6" s="76"/>
      <c r="K6" s="77">
        <v>44330</v>
      </c>
      <c r="L6" s="78"/>
      <c r="M6" s="61"/>
      <c r="N6" s="47"/>
      <c r="O6" s="79"/>
      <c r="P6" s="49"/>
      <c r="Q6" s="49"/>
      <c r="R6" s="50"/>
      <c r="S6" s="51"/>
      <c r="T6" s="51"/>
      <c r="U6" s="50"/>
      <c r="V6" s="80"/>
      <c r="W6" s="80"/>
    </row>
    <row r="7" spans="1:23" s="98" customFormat="1" ht="45" x14ac:dyDescent="0.25">
      <c r="A7" s="81"/>
      <c r="B7" s="82" t="s">
        <v>7</v>
      </c>
      <c r="C7" s="83" t="s">
        <v>2</v>
      </c>
      <c r="D7" s="83" t="s">
        <v>3</v>
      </c>
      <c r="E7" s="84" t="s">
        <v>4</v>
      </c>
      <c r="F7" s="83" t="s">
        <v>340</v>
      </c>
      <c r="G7" s="83" t="s">
        <v>5</v>
      </c>
      <c r="H7" s="85" t="s">
        <v>237</v>
      </c>
      <c r="I7" s="85" t="s">
        <v>238</v>
      </c>
      <c r="J7" s="86" t="s">
        <v>242</v>
      </c>
      <c r="K7" s="87" t="s">
        <v>264</v>
      </c>
      <c r="L7" s="88" t="s">
        <v>351</v>
      </c>
      <c r="M7" s="88" t="s">
        <v>239</v>
      </c>
      <c r="N7" s="89" t="s">
        <v>339</v>
      </c>
      <c r="O7" s="90" t="s">
        <v>263</v>
      </c>
      <c r="P7" s="91" t="s">
        <v>354</v>
      </c>
      <c r="Q7" s="92" t="s">
        <v>357</v>
      </c>
      <c r="R7" s="93" t="s">
        <v>355</v>
      </c>
      <c r="S7" s="92" t="s">
        <v>356</v>
      </c>
      <c r="T7" s="94" t="s">
        <v>360</v>
      </c>
      <c r="U7" s="95" t="s">
        <v>358</v>
      </c>
      <c r="V7" s="96" t="s">
        <v>359</v>
      </c>
      <c r="W7" s="97" t="s">
        <v>353</v>
      </c>
    </row>
    <row r="8" spans="1:23" s="41" customFormat="1" outlineLevel="2" x14ac:dyDescent="0.25">
      <c r="A8" s="99"/>
      <c r="B8" s="100"/>
      <c r="C8" s="101" t="s">
        <v>148</v>
      </c>
      <c r="D8" s="102">
        <v>4701</v>
      </c>
      <c r="E8" s="103">
        <v>4</v>
      </c>
      <c r="F8" s="101" t="s">
        <v>182</v>
      </c>
      <c r="G8" s="101" t="s">
        <v>329</v>
      </c>
      <c r="H8" s="104">
        <v>1</v>
      </c>
      <c r="I8" s="104">
        <v>1</v>
      </c>
      <c r="J8" s="105"/>
      <c r="K8" s="106">
        <v>195</v>
      </c>
      <c r="L8" s="107">
        <f>_xlfn.XLOOKUP($I8,'FY21 Billing Rates'!$A$2:$A$13,'FY21 Billing Rates'!$C$2:$C$13,,0)*K8*3</f>
        <v>642.33000000000004</v>
      </c>
      <c r="M8" s="108" t="s">
        <v>352</v>
      </c>
      <c r="N8" s="109"/>
      <c r="O8" s="109">
        <v>195</v>
      </c>
      <c r="P8" s="110">
        <f>_xlfn.XLOOKUP($I8,'FY21 Billing Rates'!$A$2:$A$13,'FY21 Billing Rates'!$C$2:$C$13,,0)*O8*3</f>
        <v>642.33000000000004</v>
      </c>
      <c r="Q8" s="111"/>
      <c r="R8" s="111">
        <v>195</v>
      </c>
      <c r="S8" s="112">
        <f>_xlfn.XLOOKUP($I8,'FY21 Billing Rates'!$A$2:$A$13,'FY21 Billing Rates'!$C$2:$C$13,,0)*R8*3</f>
        <v>642.33000000000004</v>
      </c>
      <c r="T8" s="113"/>
      <c r="U8" s="113">
        <v>195</v>
      </c>
      <c r="V8" s="114">
        <f>_xlfn.XLOOKUP($I8,'FY21 Billing Rates'!$A$2:$A$13,'FY21 Billing Rates'!$C$2:$C$13,,0)*U8*3</f>
        <v>642.33000000000004</v>
      </c>
      <c r="W8" s="115">
        <f>L8+P8+S8+V8</f>
        <v>2569.3200000000002</v>
      </c>
    </row>
    <row r="9" spans="1:23" s="41" customFormat="1" outlineLevel="2" x14ac:dyDescent="0.25">
      <c r="A9" s="99">
        <v>1</v>
      </c>
      <c r="B9" s="100"/>
      <c r="C9" s="101" t="s">
        <v>187</v>
      </c>
      <c r="D9" s="102">
        <v>4713</v>
      </c>
      <c r="E9" s="103">
        <v>4</v>
      </c>
      <c r="F9" s="101" t="s">
        <v>188</v>
      </c>
      <c r="G9" s="101" t="s">
        <v>329</v>
      </c>
      <c r="H9" s="104">
        <v>1</v>
      </c>
      <c r="I9" s="104">
        <v>1</v>
      </c>
      <c r="J9" s="105"/>
      <c r="K9" s="106">
        <v>9668</v>
      </c>
      <c r="L9" s="107">
        <v>50414.67</v>
      </c>
      <c r="M9" s="108" t="s">
        <v>352</v>
      </c>
      <c r="N9" s="109"/>
      <c r="O9" s="109">
        <v>9668</v>
      </c>
      <c r="P9" s="116">
        <f>VLOOKUP(I9,'FY21 Billing Rates'!$A$2:$C$13,3,FALSE)*O9*3-18568.28</f>
        <v>13278.112000000001</v>
      </c>
      <c r="Q9" s="111"/>
      <c r="R9" s="111">
        <v>9668</v>
      </c>
      <c r="S9" s="112">
        <f>_xlfn.XLOOKUP($I9,'FY21 Billing Rates'!$A$2:$A$13,'FY21 Billing Rates'!$C$2:$C$13,,0)*R9*3</f>
        <v>31846.392</v>
      </c>
      <c r="T9" s="113"/>
      <c r="U9" s="113">
        <v>9668</v>
      </c>
      <c r="V9" s="114">
        <f>_xlfn.XLOOKUP($I9,'FY21 Billing Rates'!$A$2:$A$13,'FY21 Billing Rates'!$C$2:$C$13,,0)*U9*3</f>
        <v>31846.392</v>
      </c>
      <c r="W9" s="115">
        <f>L9+P9+S9+V9</f>
        <v>127385.56599999999</v>
      </c>
    </row>
    <row r="10" spans="1:23" s="41" customFormat="1" outlineLevel="2" x14ac:dyDescent="0.25">
      <c r="A10" s="99">
        <v>2</v>
      </c>
      <c r="B10" s="100"/>
      <c r="C10" s="101" t="s">
        <v>187</v>
      </c>
      <c r="D10" s="102">
        <v>4713</v>
      </c>
      <c r="E10" s="103">
        <v>4</v>
      </c>
      <c r="F10" s="101" t="s">
        <v>188</v>
      </c>
      <c r="G10" s="101" t="s">
        <v>329</v>
      </c>
      <c r="H10" s="104">
        <v>3</v>
      </c>
      <c r="I10" s="104">
        <v>3</v>
      </c>
      <c r="J10" s="105"/>
      <c r="K10" s="106">
        <v>4900</v>
      </c>
      <c r="L10" s="107">
        <v>10123.049999999999</v>
      </c>
      <c r="M10" s="108" t="s">
        <v>352</v>
      </c>
      <c r="N10" s="109"/>
      <c r="O10" s="109">
        <v>4900</v>
      </c>
      <c r="P10" s="116">
        <f>VLOOKUP(I10,'FY21 Billing Rates'!$A$2:$C$13,3,FALSE)*O10*3-4978.05</f>
        <v>166.94999999999982</v>
      </c>
      <c r="Q10" s="111"/>
      <c r="R10" s="111">
        <v>4900</v>
      </c>
      <c r="S10" s="112">
        <f>_xlfn.XLOOKUP($I10,'FY21 Billing Rates'!$A$2:$A$13,'FY21 Billing Rates'!$C$2:$C$13,,0)*R10*3</f>
        <v>5145</v>
      </c>
      <c r="T10" s="113"/>
      <c r="U10" s="113">
        <v>4900</v>
      </c>
      <c r="V10" s="114">
        <f>_xlfn.XLOOKUP($I10,'FY21 Billing Rates'!$A$2:$A$13,'FY21 Billing Rates'!$C$2:$C$13,,0)*U10*3</f>
        <v>5145</v>
      </c>
      <c r="W10" s="115">
        <f>L10+P10+S10+V10</f>
        <v>20580</v>
      </c>
    </row>
    <row r="11" spans="1:23" s="128" customFormat="1" outlineLevel="1" x14ac:dyDescent="0.25">
      <c r="A11" s="117"/>
      <c r="B11" s="118"/>
      <c r="C11" s="119"/>
      <c r="D11" s="120"/>
      <c r="E11" s="121"/>
      <c r="F11" s="119"/>
      <c r="G11" s="119" t="s">
        <v>330</v>
      </c>
      <c r="H11" s="122"/>
      <c r="I11" s="122"/>
      <c r="J11" s="123">
        <v>14763</v>
      </c>
      <c r="K11" s="124">
        <f>SUBTOTAL(9,K8:K10)</f>
        <v>14763</v>
      </c>
      <c r="L11" s="125"/>
      <c r="M11" s="126"/>
      <c r="N11" s="124"/>
      <c r="O11" s="124">
        <f>SUBTOTAL(9,O8:O10)</f>
        <v>14763</v>
      </c>
      <c r="P11" s="125"/>
      <c r="Q11" s="124"/>
      <c r="R11" s="124">
        <f>SUM(R8:R10)</f>
        <v>14763</v>
      </c>
      <c r="S11" s="125"/>
      <c r="T11" s="124"/>
      <c r="U11" s="124">
        <f>SUM(U8:U10)</f>
        <v>14763</v>
      </c>
      <c r="V11" s="125"/>
      <c r="W11" s="127"/>
    </row>
    <row r="12" spans="1:23" s="41" customFormat="1" outlineLevel="2" x14ac:dyDescent="0.25">
      <c r="A12" s="99"/>
      <c r="B12" s="100"/>
      <c r="C12" s="101" t="s">
        <v>75</v>
      </c>
      <c r="D12" s="102">
        <v>1371</v>
      </c>
      <c r="E12" s="103">
        <v>4</v>
      </c>
      <c r="F12" s="101" t="s">
        <v>76</v>
      </c>
      <c r="G12" s="101" t="s">
        <v>265</v>
      </c>
      <c r="H12" s="104">
        <v>3</v>
      </c>
      <c r="I12" s="104">
        <v>3</v>
      </c>
      <c r="J12" s="129"/>
      <c r="K12" s="106">
        <v>1500</v>
      </c>
      <c r="L12" s="107">
        <f>VLOOKUP(I12,'FY21 Billing Rates'!$A$2:$C$13,3,FALSE)*K12*3</f>
        <v>1575</v>
      </c>
      <c r="M12" s="108" t="s">
        <v>352</v>
      </c>
      <c r="N12" s="109"/>
      <c r="O12" s="109">
        <v>1500</v>
      </c>
      <c r="P12" s="110">
        <f>VLOOKUP(I12,'FY21 Billing Rates'!$A$2:$C$13,3,FALSE)*O12*3</f>
        <v>1575</v>
      </c>
      <c r="Q12" s="111"/>
      <c r="R12" s="111">
        <v>1500</v>
      </c>
      <c r="S12" s="112">
        <f>_xlfn.XLOOKUP($I12,'FY21 Billing Rates'!$A$2:$A$13,'FY21 Billing Rates'!$C$2:$C$13,,0)*R12*3</f>
        <v>1575</v>
      </c>
      <c r="T12" s="113"/>
      <c r="U12" s="113">
        <v>1500</v>
      </c>
      <c r="V12" s="114">
        <f>_xlfn.XLOOKUP($I12,'FY21 Billing Rates'!$A$2:$A$13,'FY21 Billing Rates'!$C$2:$C$13,,0)*U12*3</f>
        <v>1575</v>
      </c>
      <c r="W12" s="115">
        <f t="shared" ref="W12:W22" si="0">L12+P12+S12+V12</f>
        <v>6300</v>
      </c>
    </row>
    <row r="13" spans="1:23" s="41" customFormat="1" outlineLevel="2" x14ac:dyDescent="0.25">
      <c r="A13" s="99"/>
      <c r="B13" s="100"/>
      <c r="C13" s="101" t="s">
        <v>75</v>
      </c>
      <c r="D13" s="102">
        <v>1371</v>
      </c>
      <c r="E13" s="103">
        <v>4</v>
      </c>
      <c r="F13" s="101" t="s">
        <v>76</v>
      </c>
      <c r="G13" s="101" t="s">
        <v>265</v>
      </c>
      <c r="H13" s="104">
        <v>1</v>
      </c>
      <c r="I13" s="104">
        <v>1</v>
      </c>
      <c r="J13" s="129"/>
      <c r="K13" s="106">
        <v>8211</v>
      </c>
      <c r="L13" s="107">
        <f>VLOOKUP(I13,'FY21 Billing Rates'!$A$2:$C$13,3,FALSE)*K13*3</f>
        <v>27047.034</v>
      </c>
      <c r="M13" s="108" t="s">
        <v>352</v>
      </c>
      <c r="N13" s="109"/>
      <c r="O13" s="109">
        <v>8211</v>
      </c>
      <c r="P13" s="110">
        <f>VLOOKUP(I13,'FY21 Billing Rates'!$A$2:$C$13,3,FALSE)*O13*3</f>
        <v>27047.034</v>
      </c>
      <c r="Q13" s="111"/>
      <c r="R13" s="111">
        <v>8211</v>
      </c>
      <c r="S13" s="112">
        <f>_xlfn.XLOOKUP($I13,'FY21 Billing Rates'!$A$2:$A$13,'FY21 Billing Rates'!$C$2:$C$13,,0)*R13*3</f>
        <v>27047.034</v>
      </c>
      <c r="T13" s="113"/>
      <c r="U13" s="113">
        <v>8211</v>
      </c>
      <c r="V13" s="114">
        <f>_xlfn.XLOOKUP($I13,'FY21 Billing Rates'!$A$2:$A$13,'FY21 Billing Rates'!$C$2:$C$13,,0)*U13*3</f>
        <v>27047.034</v>
      </c>
      <c r="W13" s="115">
        <f t="shared" si="0"/>
        <v>108188.136</v>
      </c>
    </row>
    <row r="14" spans="1:23" s="41" customFormat="1" outlineLevel="2" x14ac:dyDescent="0.25">
      <c r="A14" s="99"/>
      <c r="B14" s="100"/>
      <c r="C14" s="101" t="s">
        <v>70</v>
      </c>
      <c r="D14" s="102">
        <v>1363</v>
      </c>
      <c r="E14" s="103">
        <v>4</v>
      </c>
      <c r="F14" s="101" t="s">
        <v>71</v>
      </c>
      <c r="G14" s="101" t="s">
        <v>265</v>
      </c>
      <c r="H14" s="104">
        <v>1</v>
      </c>
      <c r="I14" s="104">
        <v>1</v>
      </c>
      <c r="J14" s="129"/>
      <c r="K14" s="106">
        <v>5911</v>
      </c>
      <c r="L14" s="107">
        <f>VLOOKUP(I14,'FY21 Billing Rates'!$A$2:$C$13,3,FALSE)*K14*3</f>
        <v>19470.834000000003</v>
      </c>
      <c r="M14" s="108" t="s">
        <v>352</v>
      </c>
      <c r="N14" s="109"/>
      <c r="O14" s="109">
        <v>5911</v>
      </c>
      <c r="P14" s="110">
        <f>VLOOKUP(I14,'FY21 Billing Rates'!$A$2:$C$13,3,FALSE)*O14*3</f>
        <v>19470.834000000003</v>
      </c>
      <c r="Q14" s="111"/>
      <c r="R14" s="111">
        <v>5911</v>
      </c>
      <c r="S14" s="112">
        <f>_xlfn.XLOOKUP($I14,'FY21 Billing Rates'!$A$2:$A$13,'FY21 Billing Rates'!$C$2:$C$13,,0)*R14*3</f>
        <v>19470.834000000003</v>
      </c>
      <c r="T14" s="113"/>
      <c r="U14" s="113">
        <v>5911</v>
      </c>
      <c r="V14" s="114">
        <f>_xlfn.XLOOKUP($I14,'FY21 Billing Rates'!$A$2:$A$13,'FY21 Billing Rates'!$C$2:$C$13,,0)*U14*3</f>
        <v>19470.834000000003</v>
      </c>
      <c r="W14" s="115">
        <f t="shared" si="0"/>
        <v>77883.33600000001</v>
      </c>
    </row>
    <row r="15" spans="1:23" s="130" customFormat="1" outlineLevel="2" x14ac:dyDescent="0.25">
      <c r="A15" s="99"/>
      <c r="B15" s="100"/>
      <c r="C15" s="101" t="s">
        <v>47</v>
      </c>
      <c r="D15" s="102">
        <v>1340</v>
      </c>
      <c r="E15" s="103">
        <v>4</v>
      </c>
      <c r="F15" s="101" t="s">
        <v>55</v>
      </c>
      <c r="G15" s="101" t="s">
        <v>265</v>
      </c>
      <c r="H15" s="104">
        <v>1</v>
      </c>
      <c r="I15" s="104">
        <v>1</v>
      </c>
      <c r="J15" s="129"/>
      <c r="K15" s="106">
        <v>12674</v>
      </c>
      <c r="L15" s="107">
        <f>VLOOKUP(I15,'FY21 Billing Rates'!$A$2:$C$13,3,FALSE)*K15*3</f>
        <v>41748.156000000003</v>
      </c>
      <c r="M15" s="108" t="s">
        <v>352</v>
      </c>
      <c r="N15" s="109"/>
      <c r="O15" s="109">
        <v>12674</v>
      </c>
      <c r="P15" s="110">
        <f>VLOOKUP(I15,'FY21 Billing Rates'!$A$2:$C$13,3,FALSE)*O15*3</f>
        <v>41748.156000000003</v>
      </c>
      <c r="Q15" s="111"/>
      <c r="R15" s="111">
        <v>12674</v>
      </c>
      <c r="S15" s="112">
        <f>_xlfn.XLOOKUP($I15,'FY21 Billing Rates'!$A$2:$A$13,'FY21 Billing Rates'!$C$2:$C$13,,0)*R15*3</f>
        <v>41748.156000000003</v>
      </c>
      <c r="T15" s="113"/>
      <c r="U15" s="113">
        <v>12674</v>
      </c>
      <c r="V15" s="114">
        <f>_xlfn.XLOOKUP($I15,'FY21 Billing Rates'!$A$2:$A$13,'FY21 Billing Rates'!$C$2:$C$13,,0)*U15*3</f>
        <v>41748.156000000003</v>
      </c>
      <c r="W15" s="115">
        <f t="shared" si="0"/>
        <v>166992.62400000001</v>
      </c>
    </row>
    <row r="16" spans="1:23" s="130" customFormat="1" outlineLevel="2" x14ac:dyDescent="0.25">
      <c r="A16" s="99"/>
      <c r="B16" s="100"/>
      <c r="C16" s="101" t="s">
        <v>47</v>
      </c>
      <c r="D16" s="102">
        <v>1342</v>
      </c>
      <c r="E16" s="103">
        <v>4</v>
      </c>
      <c r="F16" s="101" t="s">
        <v>59</v>
      </c>
      <c r="G16" s="101" t="s">
        <v>265</v>
      </c>
      <c r="H16" s="104">
        <v>1</v>
      </c>
      <c r="I16" s="104">
        <v>1</v>
      </c>
      <c r="J16" s="129"/>
      <c r="K16" s="106">
        <v>4137</v>
      </c>
      <c r="L16" s="107">
        <f>VLOOKUP(I16,'FY21 Billing Rates'!$A$2:$C$13,3,FALSE)*K16*3</f>
        <v>13627.278000000002</v>
      </c>
      <c r="M16" s="108" t="s">
        <v>352</v>
      </c>
      <c r="N16" s="109"/>
      <c r="O16" s="109">
        <v>4137</v>
      </c>
      <c r="P16" s="110">
        <f>VLOOKUP(I16,'FY21 Billing Rates'!$A$2:$C$13,3,FALSE)*O16*3</f>
        <v>13627.278000000002</v>
      </c>
      <c r="Q16" s="111"/>
      <c r="R16" s="111">
        <v>4137</v>
      </c>
      <c r="S16" s="112">
        <f>_xlfn.XLOOKUP($I16,'FY21 Billing Rates'!$A$2:$A$13,'FY21 Billing Rates'!$C$2:$C$13,,0)*R16*3</f>
        <v>13627.278000000002</v>
      </c>
      <c r="T16" s="113"/>
      <c r="U16" s="113">
        <v>4137</v>
      </c>
      <c r="V16" s="114">
        <f>_xlfn.XLOOKUP($I16,'FY21 Billing Rates'!$A$2:$A$13,'FY21 Billing Rates'!$C$2:$C$13,,0)*U16*3</f>
        <v>13627.278000000002</v>
      </c>
      <c r="W16" s="115">
        <f t="shared" si="0"/>
        <v>54509.112000000008</v>
      </c>
    </row>
    <row r="17" spans="1:23" s="130" customFormat="1" outlineLevel="2" x14ac:dyDescent="0.25">
      <c r="A17" s="99"/>
      <c r="B17" s="100"/>
      <c r="C17" s="101" t="s">
        <v>35</v>
      </c>
      <c r="D17" s="102">
        <v>1050</v>
      </c>
      <c r="E17" s="103">
        <v>4</v>
      </c>
      <c r="F17" s="101" t="s">
        <v>36</v>
      </c>
      <c r="G17" s="101" t="s">
        <v>265</v>
      </c>
      <c r="H17" s="104">
        <v>3</v>
      </c>
      <c r="I17" s="104">
        <v>3</v>
      </c>
      <c r="J17" s="129"/>
      <c r="K17" s="106">
        <v>492</v>
      </c>
      <c r="L17" s="107">
        <f>VLOOKUP(I17,'FY21 Billing Rates'!$A$2:$C$13,3,FALSE)*K17*3</f>
        <v>516.59999999999991</v>
      </c>
      <c r="M17" s="108" t="s">
        <v>352</v>
      </c>
      <c r="N17" s="109"/>
      <c r="O17" s="109">
        <v>492</v>
      </c>
      <c r="P17" s="110">
        <f>VLOOKUP(I17,'FY21 Billing Rates'!$A$2:$C$13,3,FALSE)*O17*3</f>
        <v>516.59999999999991</v>
      </c>
      <c r="Q17" s="111"/>
      <c r="R17" s="111">
        <v>492</v>
      </c>
      <c r="S17" s="112">
        <f>_xlfn.XLOOKUP($I17,'FY21 Billing Rates'!$A$2:$A$13,'FY21 Billing Rates'!$C$2:$C$13,,0)*R17*3</f>
        <v>516.59999999999991</v>
      </c>
      <c r="T17" s="113"/>
      <c r="U17" s="113">
        <v>492</v>
      </c>
      <c r="V17" s="114">
        <f>_xlfn.XLOOKUP($I17,'FY21 Billing Rates'!$A$2:$A$13,'FY21 Billing Rates'!$C$2:$C$13,,0)*U17*3</f>
        <v>516.59999999999991</v>
      </c>
      <c r="W17" s="115">
        <f t="shared" si="0"/>
        <v>2066.3999999999996</v>
      </c>
    </row>
    <row r="18" spans="1:23" s="41" customFormat="1" outlineLevel="2" x14ac:dyDescent="0.25">
      <c r="A18" s="99"/>
      <c r="B18" s="100"/>
      <c r="C18" s="101" t="s">
        <v>35</v>
      </c>
      <c r="D18" s="102">
        <v>1050</v>
      </c>
      <c r="E18" s="103">
        <v>4</v>
      </c>
      <c r="F18" s="101" t="s">
        <v>36</v>
      </c>
      <c r="G18" s="101" t="s">
        <v>265</v>
      </c>
      <c r="H18" s="104">
        <v>1</v>
      </c>
      <c r="I18" s="104">
        <v>1</v>
      </c>
      <c r="J18" s="129"/>
      <c r="K18" s="106">
        <v>3764</v>
      </c>
      <c r="L18" s="107">
        <f>VLOOKUP(I18,'FY21 Billing Rates'!$A$2:$C$13,3,FALSE)*K18*3</f>
        <v>12398.616000000002</v>
      </c>
      <c r="M18" s="108" t="s">
        <v>352</v>
      </c>
      <c r="N18" s="109"/>
      <c r="O18" s="109">
        <v>3764</v>
      </c>
      <c r="P18" s="110">
        <f>VLOOKUP(I18,'FY21 Billing Rates'!$A$2:$C$13,3,FALSE)*O18*3</f>
        <v>12398.616000000002</v>
      </c>
      <c r="Q18" s="111"/>
      <c r="R18" s="111">
        <v>3764</v>
      </c>
      <c r="S18" s="112">
        <f>_xlfn.XLOOKUP($I18,'FY21 Billing Rates'!$A$2:$A$13,'FY21 Billing Rates'!$C$2:$C$13,,0)*R18*3</f>
        <v>12398.616000000002</v>
      </c>
      <c r="T18" s="113"/>
      <c r="U18" s="113">
        <v>3764</v>
      </c>
      <c r="V18" s="114">
        <f>_xlfn.XLOOKUP($I18,'FY21 Billing Rates'!$A$2:$A$13,'FY21 Billing Rates'!$C$2:$C$13,,0)*U18*3</f>
        <v>12398.616000000002</v>
      </c>
      <c r="W18" s="115">
        <f t="shared" si="0"/>
        <v>49594.464000000007</v>
      </c>
    </row>
    <row r="19" spans="1:23" s="64" customFormat="1" outlineLevel="2" x14ac:dyDescent="0.25">
      <c r="A19" s="99"/>
      <c r="B19" s="100"/>
      <c r="C19" s="101" t="s">
        <v>35</v>
      </c>
      <c r="D19" s="102">
        <v>1050</v>
      </c>
      <c r="E19" s="103">
        <v>4</v>
      </c>
      <c r="F19" s="101" t="s">
        <v>36</v>
      </c>
      <c r="G19" s="101" t="s">
        <v>265</v>
      </c>
      <c r="H19" s="104">
        <v>1</v>
      </c>
      <c r="I19" s="104">
        <v>1</v>
      </c>
      <c r="J19" s="129"/>
      <c r="K19" s="106">
        <v>418</v>
      </c>
      <c r="L19" s="107">
        <f>VLOOKUP(I19,'FY21 Billing Rates'!$A$2:$C$13,3,FALSE)*K19*3</f>
        <v>1376.8920000000003</v>
      </c>
      <c r="M19" s="108" t="s">
        <v>352</v>
      </c>
      <c r="N19" s="109"/>
      <c r="O19" s="109">
        <v>418</v>
      </c>
      <c r="P19" s="110">
        <f>VLOOKUP(I19,'FY21 Billing Rates'!$A$2:$C$13,3,FALSE)*O19*3</f>
        <v>1376.8920000000003</v>
      </c>
      <c r="Q19" s="111"/>
      <c r="R19" s="111">
        <v>418</v>
      </c>
      <c r="S19" s="112">
        <f>_xlfn.XLOOKUP($I19,'FY21 Billing Rates'!$A$2:$A$13,'FY21 Billing Rates'!$C$2:$C$13,,0)*R19*3</f>
        <v>1376.8920000000003</v>
      </c>
      <c r="T19" s="113"/>
      <c r="U19" s="113">
        <v>418</v>
      </c>
      <c r="V19" s="114">
        <f>_xlfn.XLOOKUP($I19,'FY21 Billing Rates'!$A$2:$A$13,'FY21 Billing Rates'!$C$2:$C$13,,0)*U19*3</f>
        <v>1376.8920000000003</v>
      </c>
      <c r="W19" s="115">
        <f t="shared" si="0"/>
        <v>5507.5680000000011</v>
      </c>
    </row>
    <row r="20" spans="1:23" s="41" customFormat="1" outlineLevel="2" x14ac:dyDescent="0.25">
      <c r="A20" s="99"/>
      <c r="B20" s="100"/>
      <c r="C20" s="101" t="s">
        <v>35</v>
      </c>
      <c r="D20" s="102">
        <v>1050</v>
      </c>
      <c r="E20" s="103">
        <v>4</v>
      </c>
      <c r="F20" s="101" t="s">
        <v>36</v>
      </c>
      <c r="G20" s="101" t="s">
        <v>265</v>
      </c>
      <c r="H20" s="104">
        <v>3</v>
      </c>
      <c r="I20" s="104">
        <v>3</v>
      </c>
      <c r="J20" s="129"/>
      <c r="K20" s="106">
        <v>92</v>
      </c>
      <c r="L20" s="107">
        <f>VLOOKUP(I20,'FY21 Billing Rates'!$A$2:$C$13,3,FALSE)*K20*3</f>
        <v>96.6</v>
      </c>
      <c r="M20" s="108" t="s">
        <v>352</v>
      </c>
      <c r="N20" s="109"/>
      <c r="O20" s="109">
        <v>92</v>
      </c>
      <c r="P20" s="110">
        <f>VLOOKUP(I20,'FY21 Billing Rates'!$A$2:$C$13,3,FALSE)*O20*3</f>
        <v>96.6</v>
      </c>
      <c r="Q20" s="111"/>
      <c r="R20" s="111">
        <v>92</v>
      </c>
      <c r="S20" s="112">
        <f>_xlfn.XLOOKUP($I20,'FY21 Billing Rates'!$A$2:$A$13,'FY21 Billing Rates'!$C$2:$C$13,,0)*R20*3</f>
        <v>96.6</v>
      </c>
      <c r="T20" s="113"/>
      <c r="U20" s="113">
        <v>92</v>
      </c>
      <c r="V20" s="114">
        <f>_xlfn.XLOOKUP($I20,'FY21 Billing Rates'!$A$2:$A$13,'FY21 Billing Rates'!$C$2:$C$13,,0)*U20*3</f>
        <v>96.6</v>
      </c>
      <c r="W20" s="115">
        <f t="shared" si="0"/>
        <v>386.4</v>
      </c>
    </row>
    <row r="21" spans="1:23" s="64" customFormat="1" outlineLevel="2" x14ac:dyDescent="0.25">
      <c r="A21" s="99"/>
      <c r="B21" s="100"/>
      <c r="C21" s="101" t="s">
        <v>39</v>
      </c>
      <c r="D21" s="102">
        <v>1080</v>
      </c>
      <c r="E21" s="103">
        <v>4</v>
      </c>
      <c r="F21" s="101" t="s">
        <v>40</v>
      </c>
      <c r="G21" s="101" t="s">
        <v>265</v>
      </c>
      <c r="H21" s="104">
        <v>3</v>
      </c>
      <c r="I21" s="104">
        <v>3</v>
      </c>
      <c r="J21" s="129"/>
      <c r="K21" s="106">
        <v>289</v>
      </c>
      <c r="L21" s="107">
        <f>VLOOKUP(I21,'FY21 Billing Rates'!$A$2:$C$13,3,FALSE)*K21*3</f>
        <v>303.45</v>
      </c>
      <c r="M21" s="108" t="s">
        <v>352</v>
      </c>
      <c r="N21" s="109"/>
      <c r="O21" s="109">
        <v>289</v>
      </c>
      <c r="P21" s="110">
        <f>VLOOKUP(I21,'FY21 Billing Rates'!$A$2:$C$13,3,FALSE)*O21*3</f>
        <v>303.45</v>
      </c>
      <c r="Q21" s="111"/>
      <c r="R21" s="111">
        <v>289</v>
      </c>
      <c r="S21" s="112">
        <f>_xlfn.XLOOKUP($I21,'FY21 Billing Rates'!$A$2:$A$13,'FY21 Billing Rates'!$C$2:$C$13,,0)*R21*3</f>
        <v>303.45</v>
      </c>
      <c r="T21" s="113"/>
      <c r="U21" s="113">
        <v>289</v>
      </c>
      <c r="V21" s="114">
        <f>_xlfn.XLOOKUP($I21,'FY21 Billing Rates'!$A$2:$A$13,'FY21 Billing Rates'!$C$2:$C$13,,0)*U21*3</f>
        <v>303.45</v>
      </c>
      <c r="W21" s="115">
        <f t="shared" si="0"/>
        <v>1213.8</v>
      </c>
    </row>
    <row r="22" spans="1:23" s="41" customFormat="1" outlineLevel="2" x14ac:dyDescent="0.25">
      <c r="A22" s="99"/>
      <c r="B22" s="100"/>
      <c r="C22" s="101" t="s">
        <v>48</v>
      </c>
      <c r="D22" s="102">
        <v>1349</v>
      </c>
      <c r="E22" s="103">
        <v>12</v>
      </c>
      <c r="F22" s="101" t="s">
        <v>49</v>
      </c>
      <c r="G22" s="101" t="s">
        <v>265</v>
      </c>
      <c r="H22" s="104">
        <v>11</v>
      </c>
      <c r="I22" s="104">
        <v>8</v>
      </c>
      <c r="J22" s="129"/>
      <c r="K22" s="106">
        <v>4192</v>
      </c>
      <c r="L22" s="107">
        <f>VLOOKUP(I22,'FY21 Billing Rates'!$A$2:$C$13,3,FALSE)*K22*3</f>
        <v>0</v>
      </c>
      <c r="M22" s="108" t="s">
        <v>352</v>
      </c>
      <c r="N22" s="109"/>
      <c r="O22" s="109">
        <v>4192</v>
      </c>
      <c r="P22" s="110">
        <f>VLOOKUP(I22,'FY21 Billing Rates'!$A$2:$C$13,3,FALSE)*O22*3</f>
        <v>0</v>
      </c>
      <c r="Q22" s="111"/>
      <c r="R22" s="111">
        <v>4192</v>
      </c>
      <c r="S22" s="112">
        <f>_xlfn.XLOOKUP($I22,'FY21 Billing Rates'!$A$2:$A$13,'FY21 Billing Rates'!$C$2:$C$13,,0)*R22*3</f>
        <v>0</v>
      </c>
      <c r="T22" s="113"/>
      <c r="U22" s="113">
        <v>4192</v>
      </c>
      <c r="V22" s="114">
        <f>_xlfn.XLOOKUP($I22,'FY21 Billing Rates'!$A$2:$A$13,'FY21 Billing Rates'!$C$2:$C$13,,0)*U22*3</f>
        <v>0</v>
      </c>
      <c r="W22" s="115">
        <f t="shared" si="0"/>
        <v>0</v>
      </c>
    </row>
    <row r="23" spans="1:23" s="128" customFormat="1" outlineLevel="1" x14ac:dyDescent="0.25">
      <c r="A23" s="117"/>
      <c r="B23" s="118"/>
      <c r="C23" s="119"/>
      <c r="D23" s="120"/>
      <c r="E23" s="121"/>
      <c r="F23" s="119"/>
      <c r="G23" s="119" t="s">
        <v>266</v>
      </c>
      <c r="H23" s="122"/>
      <c r="I23" s="122"/>
      <c r="J23" s="123">
        <v>41680</v>
      </c>
      <c r="K23" s="124">
        <f>SUBTOTAL(9,K12:K22)</f>
        <v>41680</v>
      </c>
      <c r="L23" s="125"/>
      <c r="M23" s="126"/>
      <c r="N23" s="124"/>
      <c r="O23" s="124">
        <f>SUBTOTAL(9,O12:O22)</f>
        <v>41680</v>
      </c>
      <c r="P23" s="127"/>
      <c r="Q23" s="124"/>
      <c r="R23" s="124">
        <f>SUM(R12:R22)</f>
        <v>41680</v>
      </c>
      <c r="S23" s="125"/>
      <c r="T23" s="124"/>
      <c r="U23" s="124">
        <f>SUM(U12:U22)</f>
        <v>41680</v>
      </c>
      <c r="V23" s="127"/>
      <c r="W23" s="127"/>
    </row>
    <row r="24" spans="1:23" s="64" customFormat="1" outlineLevel="2" x14ac:dyDescent="0.25">
      <c r="A24" s="99"/>
      <c r="B24" s="100"/>
      <c r="C24" s="101" t="s">
        <v>97</v>
      </c>
      <c r="D24" s="102">
        <v>2676</v>
      </c>
      <c r="E24" s="103">
        <v>4</v>
      </c>
      <c r="F24" s="101" t="s">
        <v>102</v>
      </c>
      <c r="G24" s="101" t="s">
        <v>268</v>
      </c>
      <c r="H24" s="104">
        <v>3</v>
      </c>
      <c r="I24" s="104">
        <v>3</v>
      </c>
      <c r="J24" s="129"/>
      <c r="K24" s="106">
        <v>10</v>
      </c>
      <c r="L24" s="107">
        <f>VLOOKUP(I24,'FY21 Billing Rates'!$A$2:$C$13,3,FALSE)*K24*3</f>
        <v>10.5</v>
      </c>
      <c r="M24" s="108" t="s">
        <v>352</v>
      </c>
      <c r="N24" s="109"/>
      <c r="O24" s="109">
        <v>10</v>
      </c>
      <c r="P24" s="110">
        <f>VLOOKUP(I24,'FY21 Billing Rates'!$A$2:$C$13,3,FALSE)*O24*3</f>
        <v>10.5</v>
      </c>
      <c r="Q24" s="111"/>
      <c r="R24" s="111">
        <v>10</v>
      </c>
      <c r="S24" s="112">
        <f>_xlfn.XLOOKUP($I24,'FY21 Billing Rates'!$A$2:$A$13,'FY21 Billing Rates'!$C$2:$C$13,,0)*R24*3</f>
        <v>10.5</v>
      </c>
      <c r="T24" s="113"/>
      <c r="U24" s="113">
        <v>10</v>
      </c>
      <c r="V24" s="114">
        <f>_xlfn.XLOOKUP($I24,'FY21 Billing Rates'!$A$2:$A$13,'FY21 Billing Rates'!$C$2:$C$13,,0)*U24*3</f>
        <v>10.5</v>
      </c>
      <c r="W24" s="115">
        <f>L24+P24+S24+V24</f>
        <v>42</v>
      </c>
    </row>
    <row r="25" spans="1:23" s="64" customFormat="1" outlineLevel="2" x14ac:dyDescent="0.25">
      <c r="A25" s="99"/>
      <c r="B25" s="100"/>
      <c r="C25" s="101" t="s">
        <v>97</v>
      </c>
      <c r="D25" s="102">
        <v>2676</v>
      </c>
      <c r="E25" s="103">
        <v>4</v>
      </c>
      <c r="F25" s="101" t="s">
        <v>102</v>
      </c>
      <c r="G25" s="101" t="s">
        <v>268</v>
      </c>
      <c r="H25" s="104">
        <v>1</v>
      </c>
      <c r="I25" s="104">
        <v>1</v>
      </c>
      <c r="J25" s="129"/>
      <c r="K25" s="106">
        <v>175</v>
      </c>
      <c r="L25" s="107">
        <f>VLOOKUP(I25,'FY21 Billing Rates'!$A$2:$C$13,3,FALSE)*K25*3</f>
        <v>576.45000000000005</v>
      </c>
      <c r="M25" s="108" t="s">
        <v>352</v>
      </c>
      <c r="N25" s="109"/>
      <c r="O25" s="109">
        <v>175</v>
      </c>
      <c r="P25" s="110">
        <f>VLOOKUP(I25,'FY21 Billing Rates'!$A$2:$C$13,3,FALSE)*O25*3</f>
        <v>576.45000000000005</v>
      </c>
      <c r="Q25" s="111"/>
      <c r="R25" s="111">
        <v>175</v>
      </c>
      <c r="S25" s="112">
        <f>_xlfn.XLOOKUP($I25,'FY21 Billing Rates'!$A$2:$A$13,'FY21 Billing Rates'!$C$2:$C$13,,0)*R25*3</f>
        <v>576.45000000000005</v>
      </c>
      <c r="T25" s="113"/>
      <c r="U25" s="113">
        <v>175</v>
      </c>
      <c r="V25" s="114">
        <f>_xlfn.XLOOKUP($I25,'FY21 Billing Rates'!$A$2:$A$13,'FY21 Billing Rates'!$C$2:$C$13,,0)*U25*3</f>
        <v>576.45000000000005</v>
      </c>
      <c r="W25" s="115">
        <f t="shared" ref="W25:W77" si="1">L25+P25+S25+V25</f>
        <v>2305.8000000000002</v>
      </c>
    </row>
    <row r="26" spans="1:23" s="64" customFormat="1" outlineLevel="2" x14ac:dyDescent="0.25">
      <c r="A26" s="99"/>
      <c r="B26" s="100"/>
      <c r="C26" s="101" t="s">
        <v>97</v>
      </c>
      <c r="D26" s="102">
        <v>2680</v>
      </c>
      <c r="E26" s="103">
        <v>4</v>
      </c>
      <c r="F26" s="101" t="s">
        <v>103</v>
      </c>
      <c r="G26" s="101" t="s">
        <v>268</v>
      </c>
      <c r="H26" s="104">
        <v>1</v>
      </c>
      <c r="I26" s="104">
        <v>1</v>
      </c>
      <c r="J26" s="129"/>
      <c r="K26" s="106">
        <v>75</v>
      </c>
      <c r="L26" s="107">
        <f>VLOOKUP(I26,'FY21 Billing Rates'!$A$2:$C$13,3,FALSE)*K26*3</f>
        <v>247.05</v>
      </c>
      <c r="M26" s="108" t="s">
        <v>352</v>
      </c>
      <c r="N26" s="109"/>
      <c r="O26" s="109">
        <v>75</v>
      </c>
      <c r="P26" s="110">
        <f>VLOOKUP(I26,'FY21 Billing Rates'!$A$2:$C$13,3,FALSE)*O26*3</f>
        <v>247.05</v>
      </c>
      <c r="Q26" s="111"/>
      <c r="R26" s="111">
        <v>75</v>
      </c>
      <c r="S26" s="112">
        <f>_xlfn.XLOOKUP($I26,'FY21 Billing Rates'!$A$2:$A$13,'FY21 Billing Rates'!$C$2:$C$13,,0)*R26*3</f>
        <v>247.05</v>
      </c>
      <c r="T26" s="113"/>
      <c r="U26" s="113">
        <v>75</v>
      </c>
      <c r="V26" s="114">
        <f>_xlfn.XLOOKUP($I26,'FY21 Billing Rates'!$A$2:$A$13,'FY21 Billing Rates'!$C$2:$C$13,,0)*U26*3</f>
        <v>247.05</v>
      </c>
      <c r="W26" s="115">
        <f t="shared" si="1"/>
        <v>988.2</v>
      </c>
    </row>
    <row r="27" spans="1:23" s="64" customFormat="1" outlineLevel="2" x14ac:dyDescent="0.25">
      <c r="A27" s="99"/>
      <c r="B27" s="100"/>
      <c r="C27" s="101" t="s">
        <v>97</v>
      </c>
      <c r="D27" s="102">
        <v>2680</v>
      </c>
      <c r="E27" s="103">
        <v>4</v>
      </c>
      <c r="F27" s="101" t="s">
        <v>103</v>
      </c>
      <c r="G27" s="101" t="s">
        <v>268</v>
      </c>
      <c r="H27" s="104">
        <v>3</v>
      </c>
      <c r="I27" s="104">
        <v>3</v>
      </c>
      <c r="J27" s="129"/>
      <c r="K27" s="106">
        <v>4</v>
      </c>
      <c r="L27" s="107">
        <f>VLOOKUP(I27,'FY21 Billing Rates'!$A$2:$C$13,3,FALSE)*K27*3</f>
        <v>4.1999999999999993</v>
      </c>
      <c r="M27" s="108" t="s">
        <v>352</v>
      </c>
      <c r="N27" s="109"/>
      <c r="O27" s="109">
        <v>4</v>
      </c>
      <c r="P27" s="110">
        <f>VLOOKUP(I27,'FY21 Billing Rates'!$A$2:$C$13,3,FALSE)*O27*3</f>
        <v>4.1999999999999993</v>
      </c>
      <c r="Q27" s="111"/>
      <c r="R27" s="111">
        <v>4</v>
      </c>
      <c r="S27" s="112">
        <f>_xlfn.XLOOKUP($I27,'FY21 Billing Rates'!$A$2:$A$13,'FY21 Billing Rates'!$C$2:$C$13,,0)*R27*3</f>
        <v>4.1999999999999993</v>
      </c>
      <c r="T27" s="113"/>
      <c r="U27" s="113">
        <v>4</v>
      </c>
      <c r="V27" s="114">
        <f>_xlfn.XLOOKUP($I27,'FY21 Billing Rates'!$A$2:$A$13,'FY21 Billing Rates'!$C$2:$C$13,,0)*U27*3</f>
        <v>4.1999999999999993</v>
      </c>
      <c r="W27" s="115">
        <f t="shared" si="1"/>
        <v>16.799999999999997</v>
      </c>
    </row>
    <row r="28" spans="1:23" s="64" customFormat="1" outlineLevel="2" x14ac:dyDescent="0.25">
      <c r="A28" s="99"/>
      <c r="B28" s="100"/>
      <c r="C28" s="101" t="s">
        <v>97</v>
      </c>
      <c r="D28" s="102">
        <v>2720</v>
      </c>
      <c r="E28" s="103">
        <v>4</v>
      </c>
      <c r="F28" s="101" t="s">
        <v>107</v>
      </c>
      <c r="G28" s="101" t="s">
        <v>268</v>
      </c>
      <c r="H28" s="104">
        <v>3</v>
      </c>
      <c r="I28" s="104">
        <v>3</v>
      </c>
      <c r="J28" s="129"/>
      <c r="K28" s="106">
        <v>724</v>
      </c>
      <c r="L28" s="107">
        <f>VLOOKUP(I28,'FY21 Billing Rates'!$A$2:$C$13,3,FALSE)*K28*3</f>
        <v>760.19999999999993</v>
      </c>
      <c r="M28" s="108" t="s">
        <v>352</v>
      </c>
      <c r="N28" s="109"/>
      <c r="O28" s="109">
        <v>724</v>
      </c>
      <c r="P28" s="110">
        <f>VLOOKUP(I28,'FY21 Billing Rates'!$A$2:$C$13,3,FALSE)*O28*3</f>
        <v>760.19999999999993</v>
      </c>
      <c r="Q28" s="111"/>
      <c r="R28" s="111">
        <v>724</v>
      </c>
      <c r="S28" s="112">
        <f>_xlfn.XLOOKUP($I28,'FY21 Billing Rates'!$A$2:$A$13,'FY21 Billing Rates'!$C$2:$C$13,,0)*R28*3</f>
        <v>760.19999999999993</v>
      </c>
      <c r="T28" s="113"/>
      <c r="U28" s="113">
        <v>724</v>
      </c>
      <c r="V28" s="114">
        <f>_xlfn.XLOOKUP($I28,'FY21 Billing Rates'!$A$2:$A$13,'FY21 Billing Rates'!$C$2:$C$13,,0)*U28*3</f>
        <v>760.19999999999993</v>
      </c>
      <c r="W28" s="115">
        <f t="shared" si="1"/>
        <v>3040.7999999999997</v>
      </c>
    </row>
    <row r="29" spans="1:23" s="64" customFormat="1" outlineLevel="2" x14ac:dyDescent="0.25">
      <c r="A29" s="99">
        <v>3</v>
      </c>
      <c r="B29" s="131"/>
      <c r="C29" s="101" t="s">
        <v>97</v>
      </c>
      <c r="D29" s="102">
        <v>2720</v>
      </c>
      <c r="E29" s="103">
        <v>4</v>
      </c>
      <c r="F29" s="101" t="s">
        <v>107</v>
      </c>
      <c r="G29" s="101" t="s">
        <v>268</v>
      </c>
      <c r="H29" s="104">
        <v>1</v>
      </c>
      <c r="I29" s="104">
        <v>1</v>
      </c>
      <c r="J29" s="129"/>
      <c r="K29" s="106">
        <v>12011</v>
      </c>
      <c r="L29" s="107">
        <f>VLOOKUP(I29,'FY21 Billing Rates'!$A$2:$C$13,3,FALSE)*K29*3</f>
        <v>39564.234000000004</v>
      </c>
      <c r="M29" s="108" t="s">
        <v>352</v>
      </c>
      <c r="N29" s="109">
        <v>-100</v>
      </c>
      <c r="O29" s="109">
        <f>K29+N29</f>
        <v>11911</v>
      </c>
      <c r="P29" s="116">
        <f>VLOOKUP(I29,'FY21 Billing Rates'!$A$2:$C$13,3,FALSE)*O29*3-329.4</f>
        <v>38905.434000000001</v>
      </c>
      <c r="Q29" s="111"/>
      <c r="R29" s="111">
        <v>11911</v>
      </c>
      <c r="S29" s="112">
        <f>_xlfn.XLOOKUP($I29,'FY21 Billing Rates'!$A$2:$A$13,'FY21 Billing Rates'!$C$2:$C$13,,0)*R29*3</f>
        <v>39234.834000000003</v>
      </c>
      <c r="T29" s="113"/>
      <c r="U29" s="113">
        <v>11911</v>
      </c>
      <c r="V29" s="114">
        <f>_xlfn.XLOOKUP($I29,'FY21 Billing Rates'!$A$2:$A$13,'FY21 Billing Rates'!$C$2:$C$13,,0)*U29*3</f>
        <v>39234.834000000003</v>
      </c>
      <c r="W29" s="115">
        <f t="shared" si="1"/>
        <v>156939.33600000001</v>
      </c>
    </row>
    <row r="30" spans="1:23" s="64" customFormat="1" outlineLevel="2" x14ac:dyDescent="0.25">
      <c r="A30" s="99"/>
      <c r="B30" s="100"/>
      <c r="C30" s="101" t="s">
        <v>97</v>
      </c>
      <c r="D30" s="102">
        <v>2720</v>
      </c>
      <c r="E30" s="103">
        <v>4</v>
      </c>
      <c r="F30" s="101" t="s">
        <v>107</v>
      </c>
      <c r="G30" s="101" t="s">
        <v>268</v>
      </c>
      <c r="H30" s="104">
        <v>3</v>
      </c>
      <c r="I30" s="104">
        <v>3</v>
      </c>
      <c r="J30" s="129"/>
      <c r="K30" s="106">
        <v>575</v>
      </c>
      <c r="L30" s="107">
        <f>VLOOKUP(I30,'FY21 Billing Rates'!$A$2:$C$13,3,FALSE)*K30*3</f>
        <v>603.75</v>
      </c>
      <c r="M30" s="108" t="s">
        <v>352</v>
      </c>
      <c r="N30" s="109"/>
      <c r="O30" s="109">
        <v>575</v>
      </c>
      <c r="P30" s="110">
        <f>VLOOKUP(I30,'FY21 Billing Rates'!$A$2:$C$13,3,FALSE)*O30*3</f>
        <v>603.75</v>
      </c>
      <c r="Q30" s="111"/>
      <c r="R30" s="111">
        <v>575</v>
      </c>
      <c r="S30" s="112">
        <f>_xlfn.XLOOKUP($I30,'FY21 Billing Rates'!$A$2:$A$13,'FY21 Billing Rates'!$C$2:$C$13,,0)*R30*3</f>
        <v>603.75</v>
      </c>
      <c r="T30" s="113"/>
      <c r="U30" s="113">
        <v>575</v>
      </c>
      <c r="V30" s="114">
        <f>_xlfn.XLOOKUP($I30,'FY21 Billing Rates'!$A$2:$A$13,'FY21 Billing Rates'!$C$2:$C$13,,0)*U30*3</f>
        <v>603.75</v>
      </c>
      <c r="W30" s="115">
        <f t="shared" si="1"/>
        <v>2415</v>
      </c>
    </row>
    <row r="31" spans="1:23" s="64" customFormat="1" outlineLevel="2" x14ac:dyDescent="0.25">
      <c r="A31" s="99"/>
      <c r="B31" s="100"/>
      <c r="C31" s="101" t="s">
        <v>97</v>
      </c>
      <c r="D31" s="102">
        <v>2720</v>
      </c>
      <c r="E31" s="103">
        <v>4</v>
      </c>
      <c r="F31" s="101" t="s">
        <v>107</v>
      </c>
      <c r="G31" s="101" t="s">
        <v>268</v>
      </c>
      <c r="H31" s="104">
        <v>1</v>
      </c>
      <c r="I31" s="104">
        <v>1</v>
      </c>
      <c r="J31" s="129"/>
      <c r="K31" s="106">
        <v>8970</v>
      </c>
      <c r="L31" s="107">
        <f>VLOOKUP(I31,'FY21 Billing Rates'!$A$2:$C$13,3,FALSE)*K31*3</f>
        <v>29547.180000000004</v>
      </c>
      <c r="M31" s="108" t="s">
        <v>352</v>
      </c>
      <c r="N31" s="109"/>
      <c r="O31" s="109">
        <v>8970</v>
      </c>
      <c r="P31" s="110">
        <f>VLOOKUP(I31,'FY21 Billing Rates'!$A$2:$C$13,3,FALSE)*O31*3</f>
        <v>29547.180000000004</v>
      </c>
      <c r="Q31" s="111"/>
      <c r="R31" s="111">
        <v>8970</v>
      </c>
      <c r="S31" s="112">
        <f>_xlfn.XLOOKUP($I31,'FY21 Billing Rates'!$A$2:$A$13,'FY21 Billing Rates'!$C$2:$C$13,,0)*R31*3</f>
        <v>29547.180000000004</v>
      </c>
      <c r="T31" s="113"/>
      <c r="U31" s="113">
        <v>8970</v>
      </c>
      <c r="V31" s="114">
        <f>_xlfn.XLOOKUP($I31,'FY21 Billing Rates'!$A$2:$A$13,'FY21 Billing Rates'!$C$2:$C$13,,0)*U31*3</f>
        <v>29547.180000000004</v>
      </c>
      <c r="W31" s="115">
        <f t="shared" si="1"/>
        <v>118188.72000000002</v>
      </c>
    </row>
    <row r="32" spans="1:23" s="56" customFormat="1" outlineLevel="2" x14ac:dyDescent="0.25">
      <c r="A32" s="99"/>
      <c r="B32" s="100"/>
      <c r="C32" s="101" t="s">
        <v>97</v>
      </c>
      <c r="D32" s="102">
        <v>2612</v>
      </c>
      <c r="E32" s="103">
        <v>32</v>
      </c>
      <c r="F32" s="101" t="s">
        <v>98</v>
      </c>
      <c r="G32" s="101" t="s">
        <v>268</v>
      </c>
      <c r="H32" s="104">
        <v>3</v>
      </c>
      <c r="I32" s="104">
        <v>3</v>
      </c>
      <c r="J32" s="129"/>
      <c r="K32" s="106">
        <v>10.5</v>
      </c>
      <c r="L32" s="107">
        <f>VLOOKUP(I32,'FY21 Billing Rates'!$A$2:$C$13,3,FALSE)*K32*3</f>
        <v>11.024999999999999</v>
      </c>
      <c r="M32" s="108" t="s">
        <v>352</v>
      </c>
      <c r="N32" s="109"/>
      <c r="O32" s="109">
        <v>10.5</v>
      </c>
      <c r="P32" s="110">
        <f>VLOOKUP(I32,'FY21 Billing Rates'!$A$2:$C$13,3,FALSE)*O32*3</f>
        <v>11.024999999999999</v>
      </c>
      <c r="Q32" s="111"/>
      <c r="R32" s="111">
        <v>10.5</v>
      </c>
      <c r="S32" s="112">
        <f>_xlfn.XLOOKUP($I32,'FY21 Billing Rates'!$A$2:$A$13,'FY21 Billing Rates'!$C$2:$C$13,,0)*R32*3</f>
        <v>11.024999999999999</v>
      </c>
      <c r="T32" s="113"/>
      <c r="U32" s="113">
        <v>10.5</v>
      </c>
      <c r="V32" s="114">
        <f>_xlfn.XLOOKUP($I32,'FY21 Billing Rates'!$A$2:$A$13,'FY21 Billing Rates'!$C$2:$C$13,,0)*U32*3</f>
        <v>11.024999999999999</v>
      </c>
      <c r="W32" s="115">
        <f t="shared" si="1"/>
        <v>44.099999999999994</v>
      </c>
    </row>
    <row r="33" spans="1:23" s="56" customFormat="1" outlineLevel="2" x14ac:dyDescent="0.25">
      <c r="A33" s="99"/>
      <c r="B33" s="100"/>
      <c r="C33" s="101" t="s">
        <v>97</v>
      </c>
      <c r="D33" s="102">
        <v>2612</v>
      </c>
      <c r="E33" s="103">
        <v>32</v>
      </c>
      <c r="F33" s="101" t="s">
        <v>98</v>
      </c>
      <c r="G33" s="101" t="s">
        <v>268</v>
      </c>
      <c r="H33" s="104">
        <v>1</v>
      </c>
      <c r="I33" s="104">
        <v>1</v>
      </c>
      <c r="J33" s="129"/>
      <c r="K33" s="106">
        <v>61</v>
      </c>
      <c r="L33" s="107">
        <f>VLOOKUP(I33,'FY21 Billing Rates'!$A$2:$C$13,3,FALSE)*K33*3</f>
        <v>200.93400000000003</v>
      </c>
      <c r="M33" s="108" t="s">
        <v>352</v>
      </c>
      <c r="N33" s="109"/>
      <c r="O33" s="109">
        <v>61</v>
      </c>
      <c r="P33" s="110">
        <f>VLOOKUP(I33,'FY21 Billing Rates'!$A$2:$C$13,3,FALSE)*O33*3</f>
        <v>200.93400000000003</v>
      </c>
      <c r="Q33" s="111"/>
      <c r="R33" s="111">
        <v>61</v>
      </c>
      <c r="S33" s="112">
        <f>_xlfn.XLOOKUP($I33,'FY21 Billing Rates'!$A$2:$A$13,'FY21 Billing Rates'!$C$2:$C$13,,0)*R33*3</f>
        <v>200.93400000000003</v>
      </c>
      <c r="T33" s="113"/>
      <c r="U33" s="113">
        <v>61</v>
      </c>
      <c r="V33" s="114">
        <f>_xlfn.XLOOKUP($I33,'FY21 Billing Rates'!$A$2:$A$13,'FY21 Billing Rates'!$C$2:$C$13,,0)*U33*3</f>
        <v>200.93400000000003</v>
      </c>
      <c r="W33" s="115">
        <f t="shared" si="1"/>
        <v>803.7360000000001</v>
      </c>
    </row>
    <row r="34" spans="1:23" s="64" customFormat="1" outlineLevel="2" x14ac:dyDescent="0.25">
      <c r="A34" s="99"/>
      <c r="B34" s="100"/>
      <c r="C34" s="101" t="s">
        <v>97</v>
      </c>
      <c r="D34" s="102">
        <v>2705</v>
      </c>
      <c r="E34" s="103">
        <v>4</v>
      </c>
      <c r="F34" s="101" t="s">
        <v>104</v>
      </c>
      <c r="G34" s="101" t="s">
        <v>268</v>
      </c>
      <c r="H34" s="104">
        <v>1</v>
      </c>
      <c r="I34" s="104">
        <v>1</v>
      </c>
      <c r="J34" s="129"/>
      <c r="K34" s="106">
        <v>751</v>
      </c>
      <c r="L34" s="107">
        <f>VLOOKUP(I34,'FY21 Billing Rates'!$A$2:$C$13,3,FALSE)*K34*3</f>
        <v>2473.7940000000003</v>
      </c>
      <c r="M34" s="108" t="s">
        <v>352</v>
      </c>
      <c r="N34" s="109"/>
      <c r="O34" s="109">
        <v>751</v>
      </c>
      <c r="P34" s="110">
        <f>VLOOKUP(I34,'FY21 Billing Rates'!$A$2:$C$13,3,FALSE)*O34*3</f>
        <v>2473.7940000000003</v>
      </c>
      <c r="Q34" s="111"/>
      <c r="R34" s="111">
        <v>751</v>
      </c>
      <c r="S34" s="112">
        <f>_xlfn.XLOOKUP($I34,'FY21 Billing Rates'!$A$2:$A$13,'FY21 Billing Rates'!$C$2:$C$13,,0)*R34*3</f>
        <v>2473.7940000000003</v>
      </c>
      <c r="T34" s="113"/>
      <c r="U34" s="113">
        <v>751</v>
      </c>
      <c r="V34" s="114">
        <f>_xlfn.XLOOKUP($I34,'FY21 Billing Rates'!$A$2:$A$13,'FY21 Billing Rates'!$C$2:$C$13,,0)*U34*3</f>
        <v>2473.7940000000003</v>
      </c>
      <c r="W34" s="115">
        <f t="shared" si="1"/>
        <v>9895.1760000000013</v>
      </c>
    </row>
    <row r="35" spans="1:23" s="64" customFormat="1" outlineLevel="2" x14ac:dyDescent="0.25">
      <c r="A35" s="99"/>
      <c r="B35" s="100"/>
      <c r="C35" s="101" t="s">
        <v>97</v>
      </c>
      <c r="D35" s="102">
        <v>2705</v>
      </c>
      <c r="E35" s="103">
        <v>4</v>
      </c>
      <c r="F35" s="101" t="s">
        <v>104</v>
      </c>
      <c r="G35" s="101" t="s">
        <v>268</v>
      </c>
      <c r="H35" s="104">
        <v>3</v>
      </c>
      <c r="I35" s="104">
        <v>3</v>
      </c>
      <c r="J35" s="129"/>
      <c r="K35" s="106">
        <v>44</v>
      </c>
      <c r="L35" s="107">
        <f>VLOOKUP(I35,'FY21 Billing Rates'!$A$2:$C$13,3,FALSE)*K35*3</f>
        <v>46.199999999999996</v>
      </c>
      <c r="M35" s="108" t="s">
        <v>352</v>
      </c>
      <c r="N35" s="109"/>
      <c r="O35" s="109">
        <v>44</v>
      </c>
      <c r="P35" s="110">
        <f>VLOOKUP(I35,'FY21 Billing Rates'!$A$2:$C$13,3,FALSE)*O35*3</f>
        <v>46.199999999999996</v>
      </c>
      <c r="Q35" s="111"/>
      <c r="R35" s="111">
        <v>44</v>
      </c>
      <c r="S35" s="112">
        <f>_xlfn.XLOOKUP($I35,'FY21 Billing Rates'!$A$2:$A$13,'FY21 Billing Rates'!$C$2:$C$13,,0)*R35*3</f>
        <v>46.199999999999996</v>
      </c>
      <c r="T35" s="113"/>
      <c r="U35" s="113">
        <v>44</v>
      </c>
      <c r="V35" s="114">
        <f>_xlfn.XLOOKUP($I35,'FY21 Billing Rates'!$A$2:$A$13,'FY21 Billing Rates'!$C$2:$C$13,,0)*U35*3</f>
        <v>46.199999999999996</v>
      </c>
      <c r="W35" s="115">
        <f t="shared" si="1"/>
        <v>184.79999999999998</v>
      </c>
    </row>
    <row r="36" spans="1:23" s="64" customFormat="1" outlineLevel="2" x14ac:dyDescent="0.25">
      <c r="A36" s="99"/>
      <c r="B36" s="100"/>
      <c r="C36" s="101" t="s">
        <v>97</v>
      </c>
      <c r="D36" s="102">
        <v>2715</v>
      </c>
      <c r="E36" s="103">
        <v>4</v>
      </c>
      <c r="F36" s="101" t="s">
        <v>106</v>
      </c>
      <c r="G36" s="101" t="s">
        <v>268</v>
      </c>
      <c r="H36" s="104">
        <v>3</v>
      </c>
      <c r="I36" s="104">
        <v>3</v>
      </c>
      <c r="J36" s="129"/>
      <c r="K36" s="106">
        <v>71</v>
      </c>
      <c r="L36" s="107">
        <f>VLOOKUP(I36,'FY21 Billing Rates'!$A$2:$C$13,3,FALSE)*K36*3</f>
        <v>74.55</v>
      </c>
      <c r="M36" s="108" t="s">
        <v>352</v>
      </c>
      <c r="N36" s="109"/>
      <c r="O36" s="109">
        <v>71</v>
      </c>
      <c r="P36" s="110">
        <f>VLOOKUP(I36,'FY21 Billing Rates'!$A$2:$C$13,3,FALSE)*O36*3</f>
        <v>74.55</v>
      </c>
      <c r="Q36" s="111"/>
      <c r="R36" s="111">
        <v>71</v>
      </c>
      <c r="S36" s="112">
        <f>_xlfn.XLOOKUP($I36,'FY21 Billing Rates'!$A$2:$A$13,'FY21 Billing Rates'!$C$2:$C$13,,0)*R36*3</f>
        <v>74.55</v>
      </c>
      <c r="T36" s="113"/>
      <c r="U36" s="113">
        <v>71</v>
      </c>
      <c r="V36" s="114">
        <f>_xlfn.XLOOKUP($I36,'FY21 Billing Rates'!$A$2:$A$13,'FY21 Billing Rates'!$C$2:$C$13,,0)*U36*3</f>
        <v>74.55</v>
      </c>
      <c r="W36" s="115">
        <f t="shared" si="1"/>
        <v>298.2</v>
      </c>
    </row>
    <row r="37" spans="1:23" s="64" customFormat="1" outlineLevel="2" x14ac:dyDescent="0.25">
      <c r="A37" s="99"/>
      <c r="B37" s="100"/>
      <c r="C37" s="101" t="s">
        <v>97</v>
      </c>
      <c r="D37" s="102">
        <v>2715</v>
      </c>
      <c r="E37" s="103">
        <v>4</v>
      </c>
      <c r="F37" s="101" t="s">
        <v>106</v>
      </c>
      <c r="G37" s="101" t="s">
        <v>268</v>
      </c>
      <c r="H37" s="104">
        <v>1</v>
      </c>
      <c r="I37" s="104">
        <v>1</v>
      </c>
      <c r="J37" s="129"/>
      <c r="K37" s="106">
        <v>1147</v>
      </c>
      <c r="L37" s="107">
        <f>VLOOKUP(I37,'FY21 Billing Rates'!$A$2:$C$13,3,FALSE)*K37*3</f>
        <v>3778.2180000000008</v>
      </c>
      <c r="M37" s="108" t="s">
        <v>352</v>
      </c>
      <c r="N37" s="109"/>
      <c r="O37" s="109">
        <v>1147</v>
      </c>
      <c r="P37" s="110">
        <f>VLOOKUP(I37,'FY21 Billing Rates'!$A$2:$C$13,3,FALSE)*O37*3</f>
        <v>3778.2180000000008</v>
      </c>
      <c r="Q37" s="111"/>
      <c r="R37" s="111">
        <v>1147</v>
      </c>
      <c r="S37" s="112">
        <f>_xlfn.XLOOKUP($I37,'FY21 Billing Rates'!$A$2:$A$13,'FY21 Billing Rates'!$C$2:$C$13,,0)*R37*3</f>
        <v>3778.2180000000008</v>
      </c>
      <c r="T37" s="113"/>
      <c r="U37" s="113">
        <v>1147</v>
      </c>
      <c r="V37" s="114">
        <f>_xlfn.XLOOKUP($I37,'FY21 Billing Rates'!$A$2:$A$13,'FY21 Billing Rates'!$C$2:$C$13,,0)*U37*3</f>
        <v>3778.2180000000008</v>
      </c>
      <c r="W37" s="115">
        <f t="shared" si="1"/>
        <v>15112.872000000003</v>
      </c>
    </row>
    <row r="38" spans="1:23" s="64" customFormat="1" outlineLevel="2" x14ac:dyDescent="0.25">
      <c r="A38" s="99"/>
      <c r="B38" s="100"/>
      <c r="C38" s="101" t="s">
        <v>97</v>
      </c>
      <c r="D38" s="102">
        <v>2715</v>
      </c>
      <c r="E38" s="103">
        <v>15</v>
      </c>
      <c r="F38" s="101" t="s">
        <v>106</v>
      </c>
      <c r="G38" s="101" t="s">
        <v>268</v>
      </c>
      <c r="H38" s="104">
        <v>3</v>
      </c>
      <c r="I38" s="104">
        <v>3</v>
      </c>
      <c r="J38" s="129"/>
      <c r="K38" s="106">
        <v>11</v>
      </c>
      <c r="L38" s="107">
        <f>VLOOKUP(I38,'FY21 Billing Rates'!$A$2:$C$13,3,FALSE)*K38*3</f>
        <v>11.549999999999999</v>
      </c>
      <c r="M38" s="108" t="s">
        <v>352</v>
      </c>
      <c r="N38" s="109"/>
      <c r="O38" s="109">
        <v>11</v>
      </c>
      <c r="P38" s="110">
        <f>VLOOKUP(I38,'FY21 Billing Rates'!$A$2:$C$13,3,FALSE)*O38*3</f>
        <v>11.549999999999999</v>
      </c>
      <c r="Q38" s="111"/>
      <c r="R38" s="111">
        <v>11</v>
      </c>
      <c r="S38" s="112">
        <f>_xlfn.XLOOKUP($I38,'FY21 Billing Rates'!$A$2:$A$13,'FY21 Billing Rates'!$C$2:$C$13,,0)*R38*3</f>
        <v>11.549999999999999</v>
      </c>
      <c r="T38" s="113"/>
      <c r="U38" s="113">
        <v>11</v>
      </c>
      <c r="V38" s="114">
        <f>_xlfn.XLOOKUP($I38,'FY21 Billing Rates'!$A$2:$A$13,'FY21 Billing Rates'!$C$2:$C$13,,0)*U38*3</f>
        <v>11.549999999999999</v>
      </c>
      <c r="W38" s="115">
        <f t="shared" si="1"/>
        <v>46.199999999999996</v>
      </c>
    </row>
    <row r="39" spans="1:23" s="64" customFormat="1" outlineLevel="2" x14ac:dyDescent="0.25">
      <c r="A39" s="99"/>
      <c r="B39" s="100"/>
      <c r="C39" s="101" t="s">
        <v>97</v>
      </c>
      <c r="D39" s="102">
        <v>2715</v>
      </c>
      <c r="E39" s="103">
        <v>15</v>
      </c>
      <c r="F39" s="101" t="s">
        <v>106</v>
      </c>
      <c r="G39" s="101" t="s">
        <v>268</v>
      </c>
      <c r="H39" s="104">
        <v>1</v>
      </c>
      <c r="I39" s="104">
        <v>1</v>
      </c>
      <c r="J39" s="129"/>
      <c r="K39" s="106">
        <v>188</v>
      </c>
      <c r="L39" s="107">
        <f>VLOOKUP(I39,'FY21 Billing Rates'!$A$2:$C$13,3,FALSE)*K39*3</f>
        <v>619.27200000000005</v>
      </c>
      <c r="M39" s="108" t="s">
        <v>352</v>
      </c>
      <c r="N39" s="109"/>
      <c r="O39" s="109">
        <v>188</v>
      </c>
      <c r="P39" s="110">
        <f>VLOOKUP(I39,'FY21 Billing Rates'!$A$2:$C$13,3,FALSE)*O39*3</f>
        <v>619.27200000000005</v>
      </c>
      <c r="Q39" s="111"/>
      <c r="R39" s="111">
        <v>188</v>
      </c>
      <c r="S39" s="112">
        <f>_xlfn.XLOOKUP($I39,'FY21 Billing Rates'!$A$2:$A$13,'FY21 Billing Rates'!$C$2:$C$13,,0)*R39*3</f>
        <v>619.27200000000005</v>
      </c>
      <c r="T39" s="113"/>
      <c r="U39" s="113">
        <v>188</v>
      </c>
      <c r="V39" s="114">
        <f>_xlfn.XLOOKUP($I39,'FY21 Billing Rates'!$A$2:$A$13,'FY21 Billing Rates'!$C$2:$C$13,,0)*U39*3</f>
        <v>619.27200000000005</v>
      </c>
      <c r="W39" s="115">
        <f t="shared" si="1"/>
        <v>2477.0880000000002</v>
      </c>
    </row>
    <row r="40" spans="1:23" s="64" customFormat="1" outlineLevel="2" x14ac:dyDescent="0.25">
      <c r="A40" s="99"/>
      <c r="B40" s="100"/>
      <c r="C40" s="101" t="s">
        <v>97</v>
      </c>
      <c r="D40" s="102">
        <v>2715</v>
      </c>
      <c r="E40" s="103">
        <v>4</v>
      </c>
      <c r="F40" s="101" t="s">
        <v>106</v>
      </c>
      <c r="G40" s="101" t="s">
        <v>268</v>
      </c>
      <c r="H40" s="104">
        <v>3</v>
      </c>
      <c r="I40" s="104">
        <v>3</v>
      </c>
      <c r="J40" s="129"/>
      <c r="K40" s="106">
        <v>20</v>
      </c>
      <c r="L40" s="107">
        <f>VLOOKUP(I40,'FY21 Billing Rates'!$A$2:$C$13,3,FALSE)*K40*3</f>
        <v>21</v>
      </c>
      <c r="M40" s="108" t="s">
        <v>352</v>
      </c>
      <c r="N40" s="109"/>
      <c r="O40" s="109">
        <v>20</v>
      </c>
      <c r="P40" s="110">
        <f>VLOOKUP(I40,'FY21 Billing Rates'!$A$2:$C$13,3,FALSE)*O40*3</f>
        <v>21</v>
      </c>
      <c r="Q40" s="111"/>
      <c r="R40" s="111">
        <v>20</v>
      </c>
      <c r="S40" s="112">
        <f>_xlfn.XLOOKUP($I40,'FY21 Billing Rates'!$A$2:$A$13,'FY21 Billing Rates'!$C$2:$C$13,,0)*R40*3</f>
        <v>21</v>
      </c>
      <c r="T40" s="113"/>
      <c r="U40" s="113">
        <v>20</v>
      </c>
      <c r="V40" s="114">
        <f>_xlfn.XLOOKUP($I40,'FY21 Billing Rates'!$A$2:$A$13,'FY21 Billing Rates'!$C$2:$C$13,,0)*U40*3</f>
        <v>21</v>
      </c>
      <c r="W40" s="115">
        <f t="shared" si="1"/>
        <v>84</v>
      </c>
    </row>
    <row r="41" spans="1:23" s="64" customFormat="1" outlineLevel="2" x14ac:dyDescent="0.25">
      <c r="A41" s="99"/>
      <c r="B41" s="100"/>
      <c r="C41" s="101" t="s">
        <v>97</v>
      </c>
      <c r="D41" s="102">
        <v>2715</v>
      </c>
      <c r="E41" s="103">
        <v>4</v>
      </c>
      <c r="F41" s="101" t="s">
        <v>106</v>
      </c>
      <c r="G41" s="101" t="s">
        <v>268</v>
      </c>
      <c r="H41" s="104">
        <v>1</v>
      </c>
      <c r="I41" s="104">
        <v>1</v>
      </c>
      <c r="J41" s="129"/>
      <c r="K41" s="106">
        <v>342</v>
      </c>
      <c r="L41" s="107">
        <f>VLOOKUP(I41,'FY21 Billing Rates'!$A$2:$C$13,3,FALSE)*K41*3</f>
        <v>1126.548</v>
      </c>
      <c r="M41" s="108" t="s">
        <v>352</v>
      </c>
      <c r="N41" s="109"/>
      <c r="O41" s="109">
        <v>342</v>
      </c>
      <c r="P41" s="110">
        <f>VLOOKUP(I41,'FY21 Billing Rates'!$A$2:$C$13,3,FALSE)*O41*3</f>
        <v>1126.548</v>
      </c>
      <c r="Q41" s="111"/>
      <c r="R41" s="111">
        <v>342</v>
      </c>
      <c r="S41" s="112">
        <f>_xlfn.XLOOKUP($I41,'FY21 Billing Rates'!$A$2:$A$13,'FY21 Billing Rates'!$C$2:$C$13,,0)*R41*3</f>
        <v>1126.548</v>
      </c>
      <c r="T41" s="113"/>
      <c r="U41" s="113">
        <v>342</v>
      </c>
      <c r="V41" s="114">
        <f>_xlfn.XLOOKUP($I41,'FY21 Billing Rates'!$A$2:$A$13,'FY21 Billing Rates'!$C$2:$C$13,,0)*U41*3</f>
        <v>1126.548</v>
      </c>
      <c r="W41" s="115">
        <f t="shared" si="1"/>
        <v>4506.192</v>
      </c>
    </row>
    <row r="42" spans="1:23" s="64" customFormat="1" outlineLevel="2" x14ac:dyDescent="0.25">
      <c r="A42" s="99"/>
      <c r="B42" s="100"/>
      <c r="C42" s="101" t="s">
        <v>97</v>
      </c>
      <c r="D42" s="102">
        <v>2712</v>
      </c>
      <c r="E42" s="103">
        <v>65</v>
      </c>
      <c r="F42" s="101" t="s">
        <v>105</v>
      </c>
      <c r="G42" s="101" t="s">
        <v>268</v>
      </c>
      <c r="H42" s="104">
        <v>3</v>
      </c>
      <c r="I42" s="104">
        <v>3</v>
      </c>
      <c r="J42" s="129"/>
      <c r="K42" s="106">
        <v>12</v>
      </c>
      <c r="L42" s="107">
        <f>VLOOKUP(I42,'FY21 Billing Rates'!$A$2:$C$13,3,FALSE)*K42*3</f>
        <v>12.599999999999998</v>
      </c>
      <c r="M42" s="108" t="s">
        <v>352</v>
      </c>
      <c r="N42" s="109"/>
      <c r="O42" s="109">
        <v>12</v>
      </c>
      <c r="P42" s="110">
        <f>VLOOKUP(I42,'FY21 Billing Rates'!$A$2:$C$13,3,FALSE)*O42*3</f>
        <v>12.599999999999998</v>
      </c>
      <c r="Q42" s="111"/>
      <c r="R42" s="111">
        <v>12</v>
      </c>
      <c r="S42" s="112">
        <f>_xlfn.XLOOKUP($I42,'FY21 Billing Rates'!$A$2:$A$13,'FY21 Billing Rates'!$C$2:$C$13,,0)*R42*3</f>
        <v>12.599999999999998</v>
      </c>
      <c r="T42" s="113"/>
      <c r="U42" s="113">
        <v>12</v>
      </c>
      <c r="V42" s="114">
        <f>_xlfn.XLOOKUP($I42,'FY21 Billing Rates'!$A$2:$A$13,'FY21 Billing Rates'!$C$2:$C$13,,0)*U42*3</f>
        <v>12.599999999999998</v>
      </c>
      <c r="W42" s="115">
        <f t="shared" si="1"/>
        <v>50.399999999999991</v>
      </c>
    </row>
    <row r="43" spans="1:23" s="64" customFormat="1" outlineLevel="2" x14ac:dyDescent="0.25">
      <c r="A43" s="99"/>
      <c r="B43" s="100"/>
      <c r="C43" s="101" t="s">
        <v>97</v>
      </c>
      <c r="D43" s="102">
        <v>2712</v>
      </c>
      <c r="E43" s="103">
        <v>65</v>
      </c>
      <c r="F43" s="101" t="s">
        <v>105</v>
      </c>
      <c r="G43" s="101" t="s">
        <v>268</v>
      </c>
      <c r="H43" s="104">
        <v>1</v>
      </c>
      <c r="I43" s="104">
        <v>1</v>
      </c>
      <c r="J43" s="129"/>
      <c r="K43" s="106">
        <v>200</v>
      </c>
      <c r="L43" s="107">
        <f>VLOOKUP(I43,'FY21 Billing Rates'!$A$2:$C$13,3,FALSE)*K43*3</f>
        <v>658.80000000000007</v>
      </c>
      <c r="M43" s="108" t="s">
        <v>352</v>
      </c>
      <c r="N43" s="109"/>
      <c r="O43" s="109">
        <v>200</v>
      </c>
      <c r="P43" s="110">
        <f>VLOOKUP(I43,'FY21 Billing Rates'!$A$2:$C$13,3,FALSE)*O43*3</f>
        <v>658.80000000000007</v>
      </c>
      <c r="Q43" s="111"/>
      <c r="R43" s="111">
        <v>200</v>
      </c>
      <c r="S43" s="112">
        <f>_xlfn.XLOOKUP($I43,'FY21 Billing Rates'!$A$2:$A$13,'FY21 Billing Rates'!$C$2:$C$13,,0)*R43*3</f>
        <v>658.80000000000007</v>
      </c>
      <c r="T43" s="113"/>
      <c r="U43" s="113">
        <v>200</v>
      </c>
      <c r="V43" s="114">
        <f>_xlfn.XLOOKUP($I43,'FY21 Billing Rates'!$A$2:$A$13,'FY21 Billing Rates'!$C$2:$C$13,,0)*U43*3</f>
        <v>658.80000000000007</v>
      </c>
      <c r="W43" s="115">
        <f t="shared" si="1"/>
        <v>2635.2000000000003</v>
      </c>
    </row>
    <row r="44" spans="1:23" s="64" customFormat="1" outlineLevel="2" x14ac:dyDescent="0.25">
      <c r="A44" s="99"/>
      <c r="B44" s="100"/>
      <c r="C44" s="101" t="s">
        <v>97</v>
      </c>
      <c r="D44" s="102">
        <v>2712</v>
      </c>
      <c r="E44" s="103">
        <v>4</v>
      </c>
      <c r="F44" s="101" t="s">
        <v>105</v>
      </c>
      <c r="G44" s="101" t="s">
        <v>268</v>
      </c>
      <c r="H44" s="104">
        <v>3</v>
      </c>
      <c r="I44" s="104">
        <v>3</v>
      </c>
      <c r="J44" s="129"/>
      <c r="K44" s="106">
        <v>49</v>
      </c>
      <c r="L44" s="107">
        <f>VLOOKUP(I44,'FY21 Billing Rates'!$A$2:$C$13,3,FALSE)*K44*3</f>
        <v>51.449999999999996</v>
      </c>
      <c r="M44" s="108" t="s">
        <v>352</v>
      </c>
      <c r="N44" s="109"/>
      <c r="O44" s="109">
        <v>49</v>
      </c>
      <c r="P44" s="110">
        <f>VLOOKUP(I44,'FY21 Billing Rates'!$A$2:$C$13,3,FALSE)*O44*3</f>
        <v>51.449999999999996</v>
      </c>
      <c r="Q44" s="111"/>
      <c r="R44" s="111">
        <v>49</v>
      </c>
      <c r="S44" s="112">
        <f>_xlfn.XLOOKUP($I44,'FY21 Billing Rates'!$A$2:$A$13,'FY21 Billing Rates'!$C$2:$C$13,,0)*R44*3</f>
        <v>51.449999999999996</v>
      </c>
      <c r="T44" s="113"/>
      <c r="U44" s="113">
        <v>49</v>
      </c>
      <c r="V44" s="114">
        <f>_xlfn.XLOOKUP($I44,'FY21 Billing Rates'!$A$2:$A$13,'FY21 Billing Rates'!$C$2:$C$13,,0)*U44*3</f>
        <v>51.449999999999996</v>
      </c>
      <c r="W44" s="115">
        <f t="shared" si="1"/>
        <v>205.79999999999998</v>
      </c>
    </row>
    <row r="45" spans="1:23" s="64" customFormat="1" outlineLevel="2" x14ac:dyDescent="0.25">
      <c r="A45" s="99"/>
      <c r="B45" s="100"/>
      <c r="C45" s="101" t="s">
        <v>97</v>
      </c>
      <c r="D45" s="102">
        <v>2712</v>
      </c>
      <c r="E45" s="103">
        <v>4</v>
      </c>
      <c r="F45" s="101" t="s">
        <v>105</v>
      </c>
      <c r="G45" s="101" t="s">
        <v>268</v>
      </c>
      <c r="H45" s="104">
        <v>1</v>
      </c>
      <c r="I45" s="104">
        <v>1</v>
      </c>
      <c r="J45" s="129"/>
      <c r="K45" s="106">
        <v>805</v>
      </c>
      <c r="L45" s="107">
        <f>VLOOKUP(I45,'FY21 Billing Rates'!$A$2:$C$13,3,FALSE)*K45*3</f>
        <v>2651.67</v>
      </c>
      <c r="M45" s="108" t="s">
        <v>352</v>
      </c>
      <c r="N45" s="109"/>
      <c r="O45" s="109">
        <v>805</v>
      </c>
      <c r="P45" s="110">
        <f>VLOOKUP(I45,'FY21 Billing Rates'!$A$2:$C$13,3,FALSE)*O45*3</f>
        <v>2651.67</v>
      </c>
      <c r="Q45" s="111"/>
      <c r="R45" s="111">
        <v>805</v>
      </c>
      <c r="S45" s="112">
        <f>_xlfn.XLOOKUP($I45,'FY21 Billing Rates'!$A$2:$A$13,'FY21 Billing Rates'!$C$2:$C$13,,0)*R45*3</f>
        <v>2651.67</v>
      </c>
      <c r="T45" s="113"/>
      <c r="U45" s="113">
        <v>805</v>
      </c>
      <c r="V45" s="114">
        <f>_xlfn.XLOOKUP($I45,'FY21 Billing Rates'!$A$2:$A$13,'FY21 Billing Rates'!$C$2:$C$13,,0)*U45*3</f>
        <v>2651.67</v>
      </c>
      <c r="W45" s="115">
        <f t="shared" si="1"/>
        <v>10606.68</v>
      </c>
    </row>
    <row r="46" spans="1:23" s="64" customFormat="1" outlineLevel="2" x14ac:dyDescent="0.25">
      <c r="A46" s="99"/>
      <c r="B46" s="100"/>
      <c r="C46" s="101" t="s">
        <v>97</v>
      </c>
      <c r="D46" s="102">
        <v>2712</v>
      </c>
      <c r="E46" s="103">
        <v>8</v>
      </c>
      <c r="F46" s="101" t="s">
        <v>105</v>
      </c>
      <c r="G46" s="101" t="s">
        <v>268</v>
      </c>
      <c r="H46" s="104">
        <v>3</v>
      </c>
      <c r="I46" s="104">
        <v>3</v>
      </c>
      <c r="J46" s="129"/>
      <c r="K46" s="106">
        <v>4</v>
      </c>
      <c r="L46" s="107">
        <f>VLOOKUP(I46,'FY21 Billing Rates'!$A$2:$C$13,3,FALSE)*K46*3</f>
        <v>4.1999999999999993</v>
      </c>
      <c r="M46" s="108" t="s">
        <v>352</v>
      </c>
      <c r="N46" s="109"/>
      <c r="O46" s="109">
        <v>4</v>
      </c>
      <c r="P46" s="110">
        <f>VLOOKUP(I46,'FY21 Billing Rates'!$A$2:$C$13,3,FALSE)*O46*3</f>
        <v>4.1999999999999993</v>
      </c>
      <c r="Q46" s="111"/>
      <c r="R46" s="111">
        <v>4</v>
      </c>
      <c r="S46" s="112">
        <f>_xlfn.XLOOKUP($I46,'FY21 Billing Rates'!$A$2:$A$13,'FY21 Billing Rates'!$C$2:$C$13,,0)*R46*3</f>
        <v>4.1999999999999993</v>
      </c>
      <c r="T46" s="113"/>
      <c r="U46" s="113">
        <v>4</v>
      </c>
      <c r="V46" s="114">
        <f>_xlfn.XLOOKUP($I46,'FY21 Billing Rates'!$A$2:$A$13,'FY21 Billing Rates'!$C$2:$C$13,,0)*U46*3</f>
        <v>4.1999999999999993</v>
      </c>
      <c r="W46" s="115">
        <f t="shared" si="1"/>
        <v>16.799999999999997</v>
      </c>
    </row>
    <row r="47" spans="1:23" s="64" customFormat="1" outlineLevel="2" x14ac:dyDescent="0.25">
      <c r="A47" s="99"/>
      <c r="B47" s="100"/>
      <c r="C47" s="101" t="s">
        <v>97</v>
      </c>
      <c r="D47" s="102">
        <v>2712</v>
      </c>
      <c r="E47" s="103">
        <v>8</v>
      </c>
      <c r="F47" s="101" t="s">
        <v>105</v>
      </c>
      <c r="G47" s="101" t="s">
        <v>268</v>
      </c>
      <c r="H47" s="104">
        <v>1</v>
      </c>
      <c r="I47" s="104">
        <v>1</v>
      </c>
      <c r="J47" s="129"/>
      <c r="K47" s="106">
        <v>63</v>
      </c>
      <c r="L47" s="107">
        <f>VLOOKUP(I47,'FY21 Billing Rates'!$A$2:$C$13,3,FALSE)*K47*3</f>
        <v>207.52200000000002</v>
      </c>
      <c r="M47" s="108" t="s">
        <v>352</v>
      </c>
      <c r="N47" s="109"/>
      <c r="O47" s="109">
        <v>63</v>
      </c>
      <c r="P47" s="110">
        <f>VLOOKUP(I47,'FY21 Billing Rates'!$A$2:$C$13,3,FALSE)*O47*3</f>
        <v>207.52200000000002</v>
      </c>
      <c r="Q47" s="111"/>
      <c r="R47" s="111">
        <v>63</v>
      </c>
      <c r="S47" s="112">
        <f>_xlfn.XLOOKUP($I47,'FY21 Billing Rates'!$A$2:$A$13,'FY21 Billing Rates'!$C$2:$C$13,,0)*R47*3</f>
        <v>207.52200000000002</v>
      </c>
      <c r="T47" s="113"/>
      <c r="U47" s="113">
        <v>63</v>
      </c>
      <c r="V47" s="114">
        <f>_xlfn.XLOOKUP($I47,'FY21 Billing Rates'!$A$2:$A$13,'FY21 Billing Rates'!$C$2:$C$13,,0)*U47*3</f>
        <v>207.52200000000002</v>
      </c>
      <c r="W47" s="115">
        <f t="shared" si="1"/>
        <v>830.08800000000008</v>
      </c>
    </row>
    <row r="48" spans="1:23" s="64" customFormat="1" outlineLevel="2" x14ac:dyDescent="0.25">
      <c r="A48" s="99"/>
      <c r="B48" s="100"/>
      <c r="C48" s="101" t="s">
        <v>97</v>
      </c>
      <c r="D48" s="102">
        <v>2712</v>
      </c>
      <c r="E48" s="103">
        <v>22</v>
      </c>
      <c r="F48" s="101" t="s">
        <v>105</v>
      </c>
      <c r="G48" s="101" t="s">
        <v>268</v>
      </c>
      <c r="H48" s="104">
        <v>3</v>
      </c>
      <c r="I48" s="104">
        <v>3</v>
      </c>
      <c r="J48" s="129"/>
      <c r="K48" s="106">
        <v>16</v>
      </c>
      <c r="L48" s="107">
        <f>VLOOKUP(I48,'FY21 Billing Rates'!$A$2:$C$13,3,FALSE)*K48*3</f>
        <v>16.799999999999997</v>
      </c>
      <c r="M48" s="108" t="s">
        <v>352</v>
      </c>
      <c r="N48" s="109"/>
      <c r="O48" s="109">
        <v>16</v>
      </c>
      <c r="P48" s="110">
        <f>VLOOKUP(I48,'FY21 Billing Rates'!$A$2:$C$13,3,FALSE)*O48*3</f>
        <v>16.799999999999997</v>
      </c>
      <c r="Q48" s="111"/>
      <c r="R48" s="111">
        <v>16</v>
      </c>
      <c r="S48" s="112">
        <f>_xlfn.XLOOKUP($I48,'FY21 Billing Rates'!$A$2:$A$13,'FY21 Billing Rates'!$C$2:$C$13,,0)*R48*3</f>
        <v>16.799999999999997</v>
      </c>
      <c r="T48" s="113"/>
      <c r="U48" s="113">
        <v>16</v>
      </c>
      <c r="V48" s="114">
        <f>_xlfn.XLOOKUP($I48,'FY21 Billing Rates'!$A$2:$A$13,'FY21 Billing Rates'!$C$2:$C$13,,0)*U48*3</f>
        <v>16.799999999999997</v>
      </c>
      <c r="W48" s="115">
        <f t="shared" si="1"/>
        <v>67.199999999999989</v>
      </c>
    </row>
    <row r="49" spans="1:23" s="64" customFormat="1" outlineLevel="2" x14ac:dyDescent="0.25">
      <c r="A49" s="99"/>
      <c r="B49" s="100"/>
      <c r="C49" s="101" t="s">
        <v>97</v>
      </c>
      <c r="D49" s="102">
        <v>2712</v>
      </c>
      <c r="E49" s="103">
        <v>22</v>
      </c>
      <c r="F49" s="101" t="s">
        <v>105</v>
      </c>
      <c r="G49" s="101" t="s">
        <v>268</v>
      </c>
      <c r="H49" s="104">
        <v>1</v>
      </c>
      <c r="I49" s="104">
        <v>1</v>
      </c>
      <c r="J49" s="129"/>
      <c r="K49" s="106">
        <v>267</v>
      </c>
      <c r="L49" s="107">
        <f>VLOOKUP(I49,'FY21 Billing Rates'!$A$2:$C$13,3,FALSE)*K49*3</f>
        <v>879.49800000000005</v>
      </c>
      <c r="M49" s="108" t="s">
        <v>352</v>
      </c>
      <c r="N49" s="109"/>
      <c r="O49" s="109">
        <v>267</v>
      </c>
      <c r="P49" s="110">
        <f>VLOOKUP(I49,'FY21 Billing Rates'!$A$2:$C$13,3,FALSE)*O49*3</f>
        <v>879.49800000000005</v>
      </c>
      <c r="Q49" s="111"/>
      <c r="R49" s="111">
        <v>267</v>
      </c>
      <c r="S49" s="112">
        <f>_xlfn.XLOOKUP($I49,'FY21 Billing Rates'!$A$2:$A$13,'FY21 Billing Rates'!$C$2:$C$13,,0)*R49*3</f>
        <v>879.49800000000005</v>
      </c>
      <c r="T49" s="113"/>
      <c r="U49" s="113">
        <v>267</v>
      </c>
      <c r="V49" s="114">
        <f>_xlfn.XLOOKUP($I49,'FY21 Billing Rates'!$A$2:$A$13,'FY21 Billing Rates'!$C$2:$C$13,,0)*U49*3</f>
        <v>879.49800000000005</v>
      </c>
      <c r="W49" s="115">
        <f t="shared" si="1"/>
        <v>3517.9920000000002</v>
      </c>
    </row>
    <row r="50" spans="1:23" s="64" customFormat="1" outlineLevel="2" x14ac:dyDescent="0.25">
      <c r="A50" s="99"/>
      <c r="B50" s="100"/>
      <c r="C50" s="101" t="s">
        <v>97</v>
      </c>
      <c r="D50" s="102">
        <v>2712</v>
      </c>
      <c r="E50" s="103">
        <v>31</v>
      </c>
      <c r="F50" s="101" t="s">
        <v>105</v>
      </c>
      <c r="G50" s="101" t="s">
        <v>268</v>
      </c>
      <c r="H50" s="104">
        <v>3</v>
      </c>
      <c r="I50" s="104">
        <v>3</v>
      </c>
      <c r="J50" s="129"/>
      <c r="K50" s="106">
        <v>16</v>
      </c>
      <c r="L50" s="107">
        <f>VLOOKUP(I50,'FY21 Billing Rates'!$A$2:$C$13,3,FALSE)*K50*3</f>
        <v>16.799999999999997</v>
      </c>
      <c r="M50" s="108" t="s">
        <v>352</v>
      </c>
      <c r="N50" s="109"/>
      <c r="O50" s="109">
        <v>16</v>
      </c>
      <c r="P50" s="110">
        <f>VLOOKUP(I50,'FY21 Billing Rates'!$A$2:$C$13,3,FALSE)*O50*3</f>
        <v>16.799999999999997</v>
      </c>
      <c r="Q50" s="111"/>
      <c r="R50" s="111">
        <v>16</v>
      </c>
      <c r="S50" s="112">
        <f>_xlfn.XLOOKUP($I50,'FY21 Billing Rates'!$A$2:$A$13,'FY21 Billing Rates'!$C$2:$C$13,,0)*R50*3</f>
        <v>16.799999999999997</v>
      </c>
      <c r="T50" s="113"/>
      <c r="U50" s="113">
        <v>16</v>
      </c>
      <c r="V50" s="114">
        <f>_xlfn.XLOOKUP($I50,'FY21 Billing Rates'!$A$2:$A$13,'FY21 Billing Rates'!$C$2:$C$13,,0)*U50*3</f>
        <v>16.799999999999997</v>
      </c>
      <c r="W50" s="115">
        <f t="shared" si="1"/>
        <v>67.199999999999989</v>
      </c>
    </row>
    <row r="51" spans="1:23" s="64" customFormat="1" outlineLevel="2" x14ac:dyDescent="0.25">
      <c r="A51" s="99"/>
      <c r="B51" s="100"/>
      <c r="C51" s="101" t="s">
        <v>97</v>
      </c>
      <c r="D51" s="102">
        <v>2712</v>
      </c>
      <c r="E51" s="103">
        <v>31</v>
      </c>
      <c r="F51" s="101" t="s">
        <v>105</v>
      </c>
      <c r="G51" s="101" t="s">
        <v>268</v>
      </c>
      <c r="H51" s="104">
        <v>1</v>
      </c>
      <c r="I51" s="104">
        <v>1</v>
      </c>
      <c r="J51" s="129"/>
      <c r="K51" s="106">
        <v>263</v>
      </c>
      <c r="L51" s="107">
        <f>VLOOKUP(I51,'FY21 Billing Rates'!$A$2:$C$13,3,FALSE)*K51*3</f>
        <v>866.322</v>
      </c>
      <c r="M51" s="108" t="s">
        <v>352</v>
      </c>
      <c r="N51" s="109"/>
      <c r="O51" s="109">
        <v>263</v>
      </c>
      <c r="P51" s="110">
        <f>VLOOKUP(I51,'FY21 Billing Rates'!$A$2:$C$13,3,FALSE)*O51*3</f>
        <v>866.322</v>
      </c>
      <c r="Q51" s="111"/>
      <c r="R51" s="111">
        <v>263</v>
      </c>
      <c r="S51" s="112">
        <f>_xlfn.XLOOKUP($I51,'FY21 Billing Rates'!$A$2:$A$13,'FY21 Billing Rates'!$C$2:$C$13,,0)*R51*3</f>
        <v>866.322</v>
      </c>
      <c r="T51" s="113"/>
      <c r="U51" s="113">
        <v>263</v>
      </c>
      <c r="V51" s="114">
        <f>_xlfn.XLOOKUP($I51,'FY21 Billing Rates'!$A$2:$A$13,'FY21 Billing Rates'!$C$2:$C$13,,0)*U51*3</f>
        <v>866.322</v>
      </c>
      <c r="W51" s="115">
        <f t="shared" si="1"/>
        <v>3465.288</v>
      </c>
    </row>
    <row r="52" spans="1:23" s="64" customFormat="1" outlineLevel="2" x14ac:dyDescent="0.25">
      <c r="A52" s="99"/>
      <c r="B52" s="100"/>
      <c r="C52" s="101" t="s">
        <v>97</v>
      </c>
      <c r="D52" s="102">
        <v>2712</v>
      </c>
      <c r="E52" s="103">
        <v>10</v>
      </c>
      <c r="F52" s="101" t="s">
        <v>105</v>
      </c>
      <c r="G52" s="101" t="s">
        <v>268</v>
      </c>
      <c r="H52" s="104">
        <v>1</v>
      </c>
      <c r="I52" s="104">
        <v>1</v>
      </c>
      <c r="J52" s="129"/>
      <c r="K52" s="106">
        <v>25</v>
      </c>
      <c r="L52" s="107">
        <f>VLOOKUP(I52,'FY21 Billing Rates'!$A$2:$C$13,3,FALSE)*K52*3</f>
        <v>82.350000000000009</v>
      </c>
      <c r="M52" s="108" t="s">
        <v>352</v>
      </c>
      <c r="N52" s="109"/>
      <c r="O52" s="109">
        <v>25</v>
      </c>
      <c r="P52" s="110">
        <f>VLOOKUP(I52,'FY21 Billing Rates'!$A$2:$C$13,3,FALSE)*O52*3</f>
        <v>82.350000000000009</v>
      </c>
      <c r="Q52" s="111"/>
      <c r="R52" s="111">
        <v>25</v>
      </c>
      <c r="S52" s="112">
        <f>_xlfn.XLOOKUP($I52,'FY21 Billing Rates'!$A$2:$A$13,'FY21 Billing Rates'!$C$2:$C$13,,0)*R52*3</f>
        <v>82.350000000000009</v>
      </c>
      <c r="T52" s="113"/>
      <c r="U52" s="113">
        <v>25</v>
      </c>
      <c r="V52" s="114">
        <f>_xlfn.XLOOKUP($I52,'FY21 Billing Rates'!$A$2:$A$13,'FY21 Billing Rates'!$C$2:$C$13,,0)*U52*3</f>
        <v>82.350000000000009</v>
      </c>
      <c r="W52" s="115">
        <f t="shared" si="1"/>
        <v>329.40000000000003</v>
      </c>
    </row>
    <row r="53" spans="1:23" s="64" customFormat="1" outlineLevel="2" x14ac:dyDescent="0.25">
      <c r="A53" s="99"/>
      <c r="B53" s="100"/>
      <c r="C53" s="101" t="s">
        <v>97</v>
      </c>
      <c r="D53" s="102">
        <v>2712</v>
      </c>
      <c r="E53" s="103">
        <v>10</v>
      </c>
      <c r="F53" s="101" t="s">
        <v>105</v>
      </c>
      <c r="G53" s="101" t="s">
        <v>268</v>
      </c>
      <c r="H53" s="104">
        <v>3</v>
      </c>
      <c r="I53" s="104">
        <v>3</v>
      </c>
      <c r="J53" s="129"/>
      <c r="K53" s="106">
        <v>1</v>
      </c>
      <c r="L53" s="107">
        <f>VLOOKUP(I53,'FY21 Billing Rates'!$A$2:$C$13,3,FALSE)*K53*3</f>
        <v>1.0499999999999998</v>
      </c>
      <c r="M53" s="108" t="s">
        <v>352</v>
      </c>
      <c r="N53" s="109"/>
      <c r="O53" s="109">
        <v>1</v>
      </c>
      <c r="P53" s="110">
        <f>VLOOKUP(I53,'FY21 Billing Rates'!$A$2:$C$13,3,FALSE)*O53*3</f>
        <v>1.0499999999999998</v>
      </c>
      <c r="Q53" s="111"/>
      <c r="R53" s="111">
        <v>1</v>
      </c>
      <c r="S53" s="112">
        <f>_xlfn.XLOOKUP($I53,'FY21 Billing Rates'!$A$2:$A$13,'FY21 Billing Rates'!$C$2:$C$13,,0)*R53*3</f>
        <v>1.0499999999999998</v>
      </c>
      <c r="T53" s="113"/>
      <c r="U53" s="113">
        <v>1</v>
      </c>
      <c r="V53" s="114">
        <f>_xlfn.XLOOKUP($I53,'FY21 Billing Rates'!$A$2:$A$13,'FY21 Billing Rates'!$C$2:$C$13,,0)*U53*3</f>
        <v>1.0499999999999998</v>
      </c>
      <c r="W53" s="115">
        <f t="shared" si="1"/>
        <v>4.1999999999999993</v>
      </c>
    </row>
    <row r="54" spans="1:23" s="64" customFormat="1" outlineLevel="2" x14ac:dyDescent="0.25">
      <c r="A54" s="99"/>
      <c r="B54" s="100"/>
      <c r="C54" s="101" t="s">
        <v>97</v>
      </c>
      <c r="D54" s="102">
        <v>2712</v>
      </c>
      <c r="E54" s="103">
        <v>19</v>
      </c>
      <c r="F54" s="101" t="s">
        <v>105</v>
      </c>
      <c r="G54" s="101" t="s">
        <v>268</v>
      </c>
      <c r="H54" s="104">
        <v>1</v>
      </c>
      <c r="I54" s="104">
        <v>1</v>
      </c>
      <c r="J54" s="129"/>
      <c r="K54" s="106">
        <v>25</v>
      </c>
      <c r="L54" s="107">
        <f>VLOOKUP(I54,'FY21 Billing Rates'!$A$2:$C$13,3,FALSE)*K54*3</f>
        <v>82.350000000000009</v>
      </c>
      <c r="M54" s="108" t="s">
        <v>352</v>
      </c>
      <c r="N54" s="109"/>
      <c r="O54" s="109">
        <v>25</v>
      </c>
      <c r="P54" s="110">
        <f>VLOOKUP(I54,'FY21 Billing Rates'!$A$2:$C$13,3,FALSE)*O54*3</f>
        <v>82.350000000000009</v>
      </c>
      <c r="Q54" s="111"/>
      <c r="R54" s="111">
        <v>25</v>
      </c>
      <c r="S54" s="112">
        <f>_xlfn.XLOOKUP($I54,'FY21 Billing Rates'!$A$2:$A$13,'FY21 Billing Rates'!$C$2:$C$13,,0)*R54*3</f>
        <v>82.350000000000009</v>
      </c>
      <c r="T54" s="113"/>
      <c r="U54" s="113">
        <v>25</v>
      </c>
      <c r="V54" s="114">
        <f>_xlfn.XLOOKUP($I54,'FY21 Billing Rates'!$A$2:$A$13,'FY21 Billing Rates'!$C$2:$C$13,,0)*U54*3</f>
        <v>82.350000000000009</v>
      </c>
      <c r="W54" s="115">
        <f t="shared" si="1"/>
        <v>329.40000000000003</v>
      </c>
    </row>
    <row r="55" spans="1:23" s="64" customFormat="1" outlineLevel="2" x14ac:dyDescent="0.25">
      <c r="A55" s="99"/>
      <c r="B55" s="100"/>
      <c r="C55" s="101" t="s">
        <v>97</v>
      </c>
      <c r="D55" s="102">
        <v>2712</v>
      </c>
      <c r="E55" s="103">
        <v>19</v>
      </c>
      <c r="F55" s="101" t="s">
        <v>105</v>
      </c>
      <c r="G55" s="101" t="s">
        <v>268</v>
      </c>
      <c r="H55" s="104">
        <v>3</v>
      </c>
      <c r="I55" s="104">
        <v>3</v>
      </c>
      <c r="J55" s="129"/>
      <c r="K55" s="106">
        <v>2</v>
      </c>
      <c r="L55" s="107">
        <f>VLOOKUP(I55,'FY21 Billing Rates'!$A$2:$C$13,3,FALSE)*K55*3</f>
        <v>2.0999999999999996</v>
      </c>
      <c r="M55" s="108" t="s">
        <v>352</v>
      </c>
      <c r="N55" s="109"/>
      <c r="O55" s="109">
        <v>2</v>
      </c>
      <c r="P55" s="110">
        <f>VLOOKUP(I55,'FY21 Billing Rates'!$A$2:$C$13,3,FALSE)*O55*3</f>
        <v>2.0999999999999996</v>
      </c>
      <c r="Q55" s="111"/>
      <c r="R55" s="111">
        <v>2</v>
      </c>
      <c r="S55" s="112">
        <f>_xlfn.XLOOKUP($I55,'FY21 Billing Rates'!$A$2:$A$13,'FY21 Billing Rates'!$C$2:$C$13,,0)*R55*3</f>
        <v>2.0999999999999996</v>
      </c>
      <c r="T55" s="113"/>
      <c r="U55" s="113">
        <v>2</v>
      </c>
      <c r="V55" s="114">
        <f>_xlfn.XLOOKUP($I55,'FY21 Billing Rates'!$A$2:$A$13,'FY21 Billing Rates'!$C$2:$C$13,,0)*U55*3</f>
        <v>2.0999999999999996</v>
      </c>
      <c r="W55" s="115">
        <f t="shared" si="1"/>
        <v>8.3999999999999986</v>
      </c>
    </row>
    <row r="56" spans="1:23" s="64" customFormat="1" outlineLevel="2" x14ac:dyDescent="0.25">
      <c r="A56" s="99"/>
      <c r="B56" s="100"/>
      <c r="C56" s="101" t="s">
        <v>97</v>
      </c>
      <c r="D56" s="102">
        <v>2712</v>
      </c>
      <c r="E56" s="103">
        <v>36</v>
      </c>
      <c r="F56" s="101" t="s">
        <v>105</v>
      </c>
      <c r="G56" s="101" t="s">
        <v>268</v>
      </c>
      <c r="H56" s="104">
        <v>1</v>
      </c>
      <c r="I56" s="104">
        <v>1</v>
      </c>
      <c r="J56" s="129"/>
      <c r="K56" s="106">
        <v>300</v>
      </c>
      <c r="L56" s="107">
        <f>VLOOKUP(I56,'FY21 Billing Rates'!$A$2:$C$13,3,FALSE)*K56*3</f>
        <v>988.2</v>
      </c>
      <c r="M56" s="108" t="s">
        <v>352</v>
      </c>
      <c r="N56" s="109"/>
      <c r="O56" s="109">
        <v>300</v>
      </c>
      <c r="P56" s="110">
        <f>VLOOKUP(I56,'FY21 Billing Rates'!$A$2:$C$13,3,FALSE)*O56*3</f>
        <v>988.2</v>
      </c>
      <c r="Q56" s="111"/>
      <c r="R56" s="111">
        <v>300</v>
      </c>
      <c r="S56" s="112">
        <f>_xlfn.XLOOKUP($I56,'FY21 Billing Rates'!$A$2:$A$13,'FY21 Billing Rates'!$C$2:$C$13,,0)*R56*3</f>
        <v>988.2</v>
      </c>
      <c r="T56" s="113"/>
      <c r="U56" s="113">
        <v>300</v>
      </c>
      <c r="V56" s="114">
        <f>_xlfn.XLOOKUP($I56,'FY21 Billing Rates'!$A$2:$A$13,'FY21 Billing Rates'!$C$2:$C$13,,0)*U56*3</f>
        <v>988.2</v>
      </c>
      <c r="W56" s="115">
        <f t="shared" si="1"/>
        <v>3952.8</v>
      </c>
    </row>
    <row r="57" spans="1:23" s="64" customFormat="1" outlineLevel="2" x14ac:dyDescent="0.25">
      <c r="A57" s="99"/>
      <c r="B57" s="100"/>
      <c r="C57" s="101" t="s">
        <v>97</v>
      </c>
      <c r="D57" s="102">
        <v>2712</v>
      </c>
      <c r="E57" s="103">
        <v>36</v>
      </c>
      <c r="F57" s="101" t="s">
        <v>105</v>
      </c>
      <c r="G57" s="101" t="s">
        <v>268</v>
      </c>
      <c r="H57" s="104">
        <v>3</v>
      </c>
      <c r="I57" s="104">
        <v>3</v>
      </c>
      <c r="J57" s="129"/>
      <c r="K57" s="106">
        <v>18</v>
      </c>
      <c r="L57" s="107">
        <f>VLOOKUP(I57,'FY21 Billing Rates'!$A$2:$C$13,3,FALSE)*K57*3</f>
        <v>18.899999999999999</v>
      </c>
      <c r="M57" s="108" t="s">
        <v>352</v>
      </c>
      <c r="N57" s="109"/>
      <c r="O57" s="109">
        <v>18</v>
      </c>
      <c r="P57" s="110">
        <f>VLOOKUP(I57,'FY21 Billing Rates'!$A$2:$C$13,3,FALSE)*O57*3</f>
        <v>18.899999999999999</v>
      </c>
      <c r="Q57" s="111"/>
      <c r="R57" s="111">
        <v>18</v>
      </c>
      <c r="S57" s="112">
        <f>_xlfn.XLOOKUP($I57,'FY21 Billing Rates'!$A$2:$A$13,'FY21 Billing Rates'!$C$2:$C$13,,0)*R57*3</f>
        <v>18.899999999999999</v>
      </c>
      <c r="T57" s="113"/>
      <c r="U57" s="113">
        <v>18</v>
      </c>
      <c r="V57" s="114">
        <f>_xlfn.XLOOKUP($I57,'FY21 Billing Rates'!$A$2:$A$13,'FY21 Billing Rates'!$C$2:$C$13,,0)*U57*3</f>
        <v>18.899999999999999</v>
      </c>
      <c r="W57" s="115">
        <f t="shared" si="1"/>
        <v>75.599999999999994</v>
      </c>
    </row>
    <row r="58" spans="1:23" s="64" customFormat="1" outlineLevel="2" x14ac:dyDescent="0.25">
      <c r="A58" s="99"/>
      <c r="B58" s="100"/>
      <c r="C58" s="101" t="s">
        <v>97</v>
      </c>
      <c r="D58" s="102">
        <v>2712</v>
      </c>
      <c r="E58" s="103">
        <v>50</v>
      </c>
      <c r="F58" s="101" t="s">
        <v>105</v>
      </c>
      <c r="G58" s="101" t="s">
        <v>268</v>
      </c>
      <c r="H58" s="104">
        <v>3</v>
      </c>
      <c r="I58" s="104">
        <v>3</v>
      </c>
      <c r="J58" s="129"/>
      <c r="K58" s="106">
        <v>19</v>
      </c>
      <c r="L58" s="107">
        <f>VLOOKUP(I58,'FY21 Billing Rates'!$A$2:$C$13,3,FALSE)*K58*3</f>
        <v>19.95</v>
      </c>
      <c r="M58" s="108" t="s">
        <v>352</v>
      </c>
      <c r="N58" s="109"/>
      <c r="O58" s="109">
        <v>19</v>
      </c>
      <c r="P58" s="110">
        <f>VLOOKUP(I58,'FY21 Billing Rates'!$A$2:$C$13,3,FALSE)*O58*3</f>
        <v>19.95</v>
      </c>
      <c r="Q58" s="111"/>
      <c r="R58" s="111">
        <v>19</v>
      </c>
      <c r="S58" s="112">
        <f>_xlfn.XLOOKUP($I58,'FY21 Billing Rates'!$A$2:$A$13,'FY21 Billing Rates'!$C$2:$C$13,,0)*R58*3</f>
        <v>19.95</v>
      </c>
      <c r="T58" s="113"/>
      <c r="U58" s="113">
        <v>19</v>
      </c>
      <c r="V58" s="114">
        <f>_xlfn.XLOOKUP($I58,'FY21 Billing Rates'!$A$2:$A$13,'FY21 Billing Rates'!$C$2:$C$13,,0)*U58*3</f>
        <v>19.95</v>
      </c>
      <c r="W58" s="115">
        <f t="shared" si="1"/>
        <v>79.8</v>
      </c>
    </row>
    <row r="59" spans="1:23" s="64" customFormat="1" outlineLevel="2" x14ac:dyDescent="0.25">
      <c r="A59" s="99"/>
      <c r="B59" s="100"/>
      <c r="C59" s="101" t="s">
        <v>97</v>
      </c>
      <c r="D59" s="102">
        <v>2712</v>
      </c>
      <c r="E59" s="103">
        <v>50</v>
      </c>
      <c r="F59" s="101" t="s">
        <v>105</v>
      </c>
      <c r="G59" s="101" t="s">
        <v>268</v>
      </c>
      <c r="H59" s="104">
        <v>1</v>
      </c>
      <c r="I59" s="104">
        <v>1</v>
      </c>
      <c r="J59" s="129"/>
      <c r="K59" s="106">
        <v>325</v>
      </c>
      <c r="L59" s="107">
        <f>VLOOKUP(I59,'FY21 Billing Rates'!$A$2:$C$13,3,FALSE)*K59*3</f>
        <v>1070.5500000000002</v>
      </c>
      <c r="M59" s="108" t="s">
        <v>352</v>
      </c>
      <c r="N59" s="109"/>
      <c r="O59" s="109">
        <v>325</v>
      </c>
      <c r="P59" s="110">
        <f>VLOOKUP(I59,'FY21 Billing Rates'!$A$2:$C$13,3,FALSE)*O59*3</f>
        <v>1070.5500000000002</v>
      </c>
      <c r="Q59" s="111"/>
      <c r="R59" s="111">
        <v>325</v>
      </c>
      <c r="S59" s="112">
        <f>_xlfn.XLOOKUP($I59,'FY21 Billing Rates'!$A$2:$A$13,'FY21 Billing Rates'!$C$2:$C$13,,0)*R59*3</f>
        <v>1070.5500000000002</v>
      </c>
      <c r="T59" s="113"/>
      <c r="U59" s="113">
        <v>325</v>
      </c>
      <c r="V59" s="114">
        <f>_xlfn.XLOOKUP($I59,'FY21 Billing Rates'!$A$2:$A$13,'FY21 Billing Rates'!$C$2:$C$13,,0)*U59*3</f>
        <v>1070.5500000000002</v>
      </c>
      <c r="W59" s="115">
        <f t="shared" si="1"/>
        <v>4282.2000000000007</v>
      </c>
    </row>
    <row r="60" spans="1:23" s="128" customFormat="1" outlineLevel="1" x14ac:dyDescent="0.25">
      <c r="A60" s="117"/>
      <c r="B60" s="118"/>
      <c r="C60" s="119"/>
      <c r="D60" s="120"/>
      <c r="E60" s="121"/>
      <c r="F60" s="119"/>
      <c r="G60" s="119" t="s">
        <v>267</v>
      </c>
      <c r="H60" s="122"/>
      <c r="I60" s="122"/>
      <c r="J60" s="123">
        <v>27500</v>
      </c>
      <c r="K60" s="124">
        <f>SUBTOTAL(9,K24:K59)</f>
        <v>27599.5</v>
      </c>
      <c r="L60" s="127"/>
      <c r="M60" s="126"/>
      <c r="N60" s="124"/>
      <c r="O60" s="124">
        <f>SUBTOTAL(9,O24:O59)</f>
        <v>27499.5</v>
      </c>
      <c r="P60" s="127"/>
      <c r="Q60" s="124"/>
      <c r="R60" s="124">
        <f>SUM(R24:R59)</f>
        <v>27499.5</v>
      </c>
      <c r="S60" s="125"/>
      <c r="T60" s="124"/>
      <c r="U60" s="124">
        <f>SUM(U24:U59)</f>
        <v>27499.5</v>
      </c>
      <c r="V60" s="127"/>
      <c r="W60" s="127"/>
    </row>
    <row r="61" spans="1:23" s="41" customFormat="1" outlineLevel="2" x14ac:dyDescent="0.25">
      <c r="A61" s="99"/>
      <c r="B61" s="100"/>
      <c r="C61" s="101" t="s">
        <v>48</v>
      </c>
      <c r="D61" s="102">
        <v>1349</v>
      </c>
      <c r="E61" s="103">
        <v>12</v>
      </c>
      <c r="F61" s="101" t="s">
        <v>49</v>
      </c>
      <c r="G61" s="101" t="s">
        <v>269</v>
      </c>
      <c r="H61" s="104">
        <v>11</v>
      </c>
      <c r="I61" s="104">
        <v>8</v>
      </c>
      <c r="J61" s="129"/>
      <c r="K61" s="106">
        <v>3783</v>
      </c>
      <c r="L61" s="107">
        <f>VLOOKUP(I61,'FY21 Billing Rates'!$A$2:$C$13,3,FALSE)*K61*3</f>
        <v>0</v>
      </c>
      <c r="M61" s="108" t="s">
        <v>352</v>
      </c>
      <c r="N61" s="109"/>
      <c r="O61" s="109">
        <v>3783</v>
      </c>
      <c r="P61" s="110">
        <f>VLOOKUP(I61,'FY21 Billing Rates'!$A$2:C12,3,FALSE)*O61*3</f>
        <v>0</v>
      </c>
      <c r="Q61" s="111"/>
      <c r="R61" s="111">
        <v>3783</v>
      </c>
      <c r="S61" s="112">
        <f>_xlfn.XLOOKUP($I61,'FY21 Billing Rates'!$A$2:$A$13,'FY21 Billing Rates'!$C$2:$C$13,,0)*R61*3</f>
        <v>0</v>
      </c>
      <c r="T61" s="113"/>
      <c r="U61" s="113">
        <v>3783</v>
      </c>
      <c r="V61" s="114">
        <f>_xlfn.XLOOKUP($I61,'FY21 Billing Rates'!$A$2:$A$13,'FY21 Billing Rates'!$C$2:$C$13,,0)*U61*3</f>
        <v>0</v>
      </c>
      <c r="W61" s="115">
        <f t="shared" si="1"/>
        <v>0</v>
      </c>
    </row>
    <row r="62" spans="1:23" s="41" customFormat="1" outlineLevel="2" x14ac:dyDescent="0.25">
      <c r="A62" s="99"/>
      <c r="B62" s="100"/>
      <c r="C62" s="101" t="s">
        <v>8</v>
      </c>
      <c r="D62" s="102">
        <v>1000</v>
      </c>
      <c r="E62" s="103">
        <v>4</v>
      </c>
      <c r="F62" s="101" t="s">
        <v>9</v>
      </c>
      <c r="G62" s="101" t="s">
        <v>269</v>
      </c>
      <c r="H62" s="104">
        <v>1</v>
      </c>
      <c r="I62" s="104">
        <v>1</v>
      </c>
      <c r="J62" s="129"/>
      <c r="K62" s="106">
        <v>6081</v>
      </c>
      <c r="L62" s="107">
        <f>VLOOKUP(I62,'FY21 Billing Rates'!$A$2:C13,3,FALSE)*K62*3</f>
        <v>20030.813999999998</v>
      </c>
      <c r="M62" s="132" t="s">
        <v>352</v>
      </c>
      <c r="N62" s="109"/>
      <c r="O62" s="109">
        <v>6081</v>
      </c>
      <c r="P62" s="110">
        <f>VLOOKUP(I62,'FY21 Billing Rates'!$A$2:C13,3,FALSE)*O62*3</f>
        <v>20030.813999999998</v>
      </c>
      <c r="Q62" s="111"/>
      <c r="R62" s="111">
        <v>6081</v>
      </c>
      <c r="S62" s="112">
        <f>_xlfn.XLOOKUP($I62,'FY21 Billing Rates'!$A$2:$A$13,'FY21 Billing Rates'!$C$2:$C$13,,0)*R62*3</f>
        <v>20030.813999999998</v>
      </c>
      <c r="T62" s="113"/>
      <c r="U62" s="113">
        <v>6081</v>
      </c>
      <c r="V62" s="114">
        <f>_xlfn.XLOOKUP($I62,'FY21 Billing Rates'!$A$2:$A$13,'FY21 Billing Rates'!$C$2:$C$13,,0)*U62*3</f>
        <v>20030.813999999998</v>
      </c>
      <c r="W62" s="115">
        <f t="shared" si="1"/>
        <v>80123.255999999994</v>
      </c>
    </row>
    <row r="63" spans="1:23" s="128" customFormat="1" outlineLevel="1" x14ac:dyDescent="0.25">
      <c r="A63" s="117"/>
      <c r="B63" s="118"/>
      <c r="C63" s="119"/>
      <c r="D63" s="120"/>
      <c r="E63" s="121"/>
      <c r="F63" s="119"/>
      <c r="G63" s="119" t="s">
        <v>270</v>
      </c>
      <c r="H63" s="122"/>
      <c r="I63" s="122"/>
      <c r="J63" s="123">
        <v>9864</v>
      </c>
      <c r="K63" s="124">
        <f>SUBTOTAL(9,K61:K62)</f>
        <v>9864</v>
      </c>
      <c r="L63" s="127"/>
      <c r="M63" s="126"/>
      <c r="N63" s="124"/>
      <c r="O63" s="124">
        <f>SUBTOTAL(9,O61:O62)</f>
        <v>9864</v>
      </c>
      <c r="P63" s="127"/>
      <c r="Q63" s="124"/>
      <c r="R63" s="124">
        <f>SUM(R61:R62)</f>
        <v>9864</v>
      </c>
      <c r="S63" s="125"/>
      <c r="T63" s="124"/>
      <c r="U63" s="124">
        <f>SUM(U61:U62)</f>
        <v>9864</v>
      </c>
      <c r="V63" s="127"/>
      <c r="W63" s="127"/>
    </row>
    <row r="64" spans="1:23" s="41" customFormat="1" outlineLevel="2" x14ac:dyDescent="0.25">
      <c r="A64" s="99"/>
      <c r="B64" s="100"/>
      <c r="C64" s="101" t="s">
        <v>185</v>
      </c>
      <c r="D64" s="102">
        <v>4741</v>
      </c>
      <c r="E64" s="103">
        <v>4</v>
      </c>
      <c r="F64" s="101" t="s">
        <v>203</v>
      </c>
      <c r="G64" s="101" t="s">
        <v>271</v>
      </c>
      <c r="H64" s="104">
        <v>1</v>
      </c>
      <c r="I64" s="104">
        <v>1</v>
      </c>
      <c r="J64" s="129"/>
      <c r="K64" s="106">
        <v>11642</v>
      </c>
      <c r="L64" s="107">
        <f>VLOOKUP(I64,'FY21 Billing Rates'!$A$2:$C$13,3,FALSE)*K64*3</f>
        <v>38348.748000000007</v>
      </c>
      <c r="M64" s="108" t="s">
        <v>352</v>
      </c>
      <c r="N64" s="109"/>
      <c r="O64" s="109">
        <v>11642</v>
      </c>
      <c r="P64" s="110">
        <f>VLOOKUP(I64,'FY21 Billing Rates'!$A$2:$C$13,3,FALSE)*O64*3</f>
        <v>38348.748000000007</v>
      </c>
      <c r="Q64" s="111"/>
      <c r="R64" s="111">
        <v>11642</v>
      </c>
      <c r="S64" s="112">
        <f>_xlfn.XLOOKUP($I64,'FY21 Billing Rates'!$A$2:$A$13,'FY21 Billing Rates'!$C$2:$C$13,,0)*R64*3</f>
        <v>38348.748000000007</v>
      </c>
      <c r="T64" s="113"/>
      <c r="U64" s="113">
        <v>11642</v>
      </c>
      <c r="V64" s="114">
        <f>_xlfn.XLOOKUP($I64,'FY21 Billing Rates'!$A$2:$A$13,'FY21 Billing Rates'!$C$2:$C$13,,0)*U64*3</f>
        <v>38348.748000000007</v>
      </c>
      <c r="W64" s="115">
        <f t="shared" si="1"/>
        <v>153394.99200000003</v>
      </c>
    </row>
    <row r="65" spans="1:23" s="41" customFormat="1" outlineLevel="2" x14ac:dyDescent="0.25">
      <c r="A65" s="99"/>
      <c r="B65" s="100"/>
      <c r="C65" s="101" t="s">
        <v>185</v>
      </c>
      <c r="D65" s="102">
        <v>4711</v>
      </c>
      <c r="E65" s="103">
        <v>4</v>
      </c>
      <c r="F65" s="101" t="s">
        <v>186</v>
      </c>
      <c r="G65" s="101" t="s">
        <v>271</v>
      </c>
      <c r="H65" s="104">
        <v>1</v>
      </c>
      <c r="I65" s="104">
        <v>1</v>
      </c>
      <c r="J65" s="129"/>
      <c r="K65" s="106">
        <v>2879</v>
      </c>
      <c r="L65" s="107">
        <f>VLOOKUP(I65,'FY21 Billing Rates'!$A$2:$C$13,3,FALSE)*K65*3</f>
        <v>9483.4260000000013</v>
      </c>
      <c r="M65" s="108" t="s">
        <v>352</v>
      </c>
      <c r="N65" s="109"/>
      <c r="O65" s="109">
        <v>2879</v>
      </c>
      <c r="P65" s="110">
        <f>VLOOKUP(I65,'FY21 Billing Rates'!$A$2:$C$13,3,FALSE)*O65*3</f>
        <v>9483.4260000000013</v>
      </c>
      <c r="Q65" s="111"/>
      <c r="R65" s="111">
        <v>2879</v>
      </c>
      <c r="S65" s="112">
        <f>_xlfn.XLOOKUP($I65,'FY21 Billing Rates'!$A$2:$A$13,'FY21 Billing Rates'!$C$2:$C$13,,0)*R65*3</f>
        <v>9483.4260000000013</v>
      </c>
      <c r="T65" s="113"/>
      <c r="U65" s="113">
        <v>2879</v>
      </c>
      <c r="V65" s="114">
        <f>_xlfn.XLOOKUP($I65,'FY21 Billing Rates'!$A$2:$A$13,'FY21 Billing Rates'!$C$2:$C$13,,0)*U65*3</f>
        <v>9483.4260000000013</v>
      </c>
      <c r="W65" s="115">
        <f t="shared" si="1"/>
        <v>37933.704000000005</v>
      </c>
    </row>
    <row r="66" spans="1:23" s="41" customFormat="1" outlineLevel="2" x14ac:dyDescent="0.25">
      <c r="A66" s="99"/>
      <c r="B66" s="100"/>
      <c r="C66" s="101" t="s">
        <v>185</v>
      </c>
      <c r="D66" s="102">
        <v>4731</v>
      </c>
      <c r="E66" s="103">
        <v>4</v>
      </c>
      <c r="F66" s="101" t="s">
        <v>195</v>
      </c>
      <c r="G66" s="101" t="s">
        <v>271</v>
      </c>
      <c r="H66" s="104">
        <v>1</v>
      </c>
      <c r="I66" s="104">
        <v>1</v>
      </c>
      <c r="J66" s="129"/>
      <c r="K66" s="106">
        <v>1627</v>
      </c>
      <c r="L66" s="107">
        <f>VLOOKUP(I66,'FY21 Billing Rates'!$A$2:$C$13,3,FALSE)*K66*3</f>
        <v>5359.3380000000006</v>
      </c>
      <c r="M66" s="108" t="s">
        <v>352</v>
      </c>
      <c r="N66" s="109"/>
      <c r="O66" s="109">
        <v>1627</v>
      </c>
      <c r="P66" s="110">
        <f>VLOOKUP(I66,'FY21 Billing Rates'!$A$2:$C$13,3,FALSE)*O66*3</f>
        <v>5359.3380000000006</v>
      </c>
      <c r="Q66" s="111"/>
      <c r="R66" s="111">
        <v>1627</v>
      </c>
      <c r="S66" s="112">
        <f>_xlfn.XLOOKUP($I66,'FY21 Billing Rates'!$A$2:$A$13,'FY21 Billing Rates'!$C$2:$C$13,,0)*R66*3</f>
        <v>5359.3380000000006</v>
      </c>
      <c r="T66" s="113"/>
      <c r="U66" s="113">
        <v>1627</v>
      </c>
      <c r="V66" s="114">
        <f>_xlfn.XLOOKUP($I66,'FY21 Billing Rates'!$A$2:$A$13,'FY21 Billing Rates'!$C$2:$C$13,,0)*U66*3</f>
        <v>5359.3380000000006</v>
      </c>
      <c r="W66" s="115">
        <f t="shared" si="1"/>
        <v>21437.352000000003</v>
      </c>
    </row>
    <row r="67" spans="1:23" s="41" customFormat="1" outlineLevel="2" x14ac:dyDescent="0.25">
      <c r="A67" s="99"/>
      <c r="B67" s="100"/>
      <c r="C67" s="101" t="s">
        <v>148</v>
      </c>
      <c r="D67" s="102">
        <v>4706</v>
      </c>
      <c r="E67" s="103">
        <v>4</v>
      </c>
      <c r="F67" s="101" t="s">
        <v>183</v>
      </c>
      <c r="G67" s="101" t="s">
        <v>271</v>
      </c>
      <c r="H67" s="104">
        <v>1</v>
      </c>
      <c r="I67" s="104">
        <v>1</v>
      </c>
      <c r="J67" s="129"/>
      <c r="K67" s="106">
        <v>13843</v>
      </c>
      <c r="L67" s="107">
        <f>VLOOKUP(I67,'FY21 Billing Rates'!$A$2:$C$13,3,FALSE)*K67*3</f>
        <v>45598.842000000004</v>
      </c>
      <c r="M67" s="108" t="s">
        <v>352</v>
      </c>
      <c r="N67" s="109"/>
      <c r="O67" s="109">
        <v>13843</v>
      </c>
      <c r="P67" s="110">
        <f>VLOOKUP(I67,'FY21 Billing Rates'!$A$2:$C$13,3,FALSE)*O67*3</f>
        <v>45598.842000000004</v>
      </c>
      <c r="Q67" s="111"/>
      <c r="R67" s="111">
        <v>13843</v>
      </c>
      <c r="S67" s="112">
        <f>_xlfn.XLOOKUP($I67,'FY21 Billing Rates'!$A$2:$A$13,'FY21 Billing Rates'!$C$2:$C$13,,0)*R67*3</f>
        <v>45598.842000000004</v>
      </c>
      <c r="T67" s="113"/>
      <c r="U67" s="113">
        <v>13843</v>
      </c>
      <c r="V67" s="114">
        <f>_xlfn.XLOOKUP($I67,'FY21 Billing Rates'!$A$2:$A$13,'FY21 Billing Rates'!$C$2:$C$13,,0)*U67*3</f>
        <v>45598.842000000004</v>
      </c>
      <c r="W67" s="115">
        <f t="shared" si="1"/>
        <v>182395.36800000002</v>
      </c>
    </row>
    <row r="68" spans="1:23" s="41" customFormat="1" outlineLevel="2" x14ac:dyDescent="0.25">
      <c r="A68" s="99"/>
      <c r="B68" s="100"/>
      <c r="C68" s="101" t="s">
        <v>148</v>
      </c>
      <c r="D68" s="102">
        <v>4706</v>
      </c>
      <c r="E68" s="103">
        <v>4</v>
      </c>
      <c r="F68" s="101" t="s">
        <v>183</v>
      </c>
      <c r="G68" s="101" t="s">
        <v>271</v>
      </c>
      <c r="H68" s="104">
        <v>3</v>
      </c>
      <c r="I68" s="104">
        <v>3</v>
      </c>
      <c r="J68" s="129"/>
      <c r="K68" s="106">
        <v>815</v>
      </c>
      <c r="L68" s="107">
        <f>VLOOKUP(I68,'FY21 Billing Rates'!$A$2:$C$13,3,FALSE)*K68*3</f>
        <v>855.75</v>
      </c>
      <c r="M68" s="108" t="s">
        <v>352</v>
      </c>
      <c r="N68" s="109"/>
      <c r="O68" s="109">
        <v>815</v>
      </c>
      <c r="P68" s="110">
        <f>VLOOKUP(I68,'FY21 Billing Rates'!$A$2:$C$13,3,FALSE)*O68*3</f>
        <v>855.75</v>
      </c>
      <c r="Q68" s="111"/>
      <c r="R68" s="111">
        <v>815</v>
      </c>
      <c r="S68" s="112">
        <f>_xlfn.XLOOKUP($I68,'FY21 Billing Rates'!$A$2:$A$13,'FY21 Billing Rates'!$C$2:$C$13,,0)*R68*3</f>
        <v>855.75</v>
      </c>
      <c r="T68" s="113"/>
      <c r="U68" s="113">
        <v>815</v>
      </c>
      <c r="V68" s="114">
        <f>_xlfn.XLOOKUP($I68,'FY21 Billing Rates'!$A$2:$A$13,'FY21 Billing Rates'!$C$2:$C$13,,0)*U68*3</f>
        <v>855.75</v>
      </c>
      <c r="W68" s="115">
        <f t="shared" si="1"/>
        <v>3423</v>
      </c>
    </row>
    <row r="69" spans="1:23" s="41" customFormat="1" outlineLevel="2" x14ac:dyDescent="0.25">
      <c r="A69" s="99"/>
      <c r="B69" s="100"/>
      <c r="C69" s="101" t="s">
        <v>148</v>
      </c>
      <c r="D69" s="102">
        <v>4701</v>
      </c>
      <c r="E69" s="103">
        <v>4</v>
      </c>
      <c r="F69" s="101" t="s">
        <v>182</v>
      </c>
      <c r="G69" s="101" t="s">
        <v>271</v>
      </c>
      <c r="H69" s="104">
        <v>3</v>
      </c>
      <c r="I69" s="104">
        <v>3</v>
      </c>
      <c r="J69" s="129"/>
      <c r="K69" s="106">
        <v>694</v>
      </c>
      <c r="L69" s="107">
        <f>VLOOKUP(I69,'FY21 Billing Rates'!$A$2:$C$13,3,FALSE)*K69*3</f>
        <v>728.69999999999993</v>
      </c>
      <c r="M69" s="108" t="s">
        <v>352</v>
      </c>
      <c r="N69" s="109"/>
      <c r="O69" s="109">
        <v>694</v>
      </c>
      <c r="P69" s="110">
        <f>VLOOKUP(I69,'FY21 Billing Rates'!$A$2:$C$13,3,FALSE)*O69*3</f>
        <v>728.69999999999993</v>
      </c>
      <c r="Q69" s="111"/>
      <c r="R69" s="111">
        <v>694</v>
      </c>
      <c r="S69" s="112">
        <f>_xlfn.XLOOKUP($I69,'FY21 Billing Rates'!$A$2:$A$13,'FY21 Billing Rates'!$C$2:$C$13,,0)*R69*3</f>
        <v>728.69999999999993</v>
      </c>
      <c r="T69" s="113"/>
      <c r="U69" s="113">
        <v>694</v>
      </c>
      <c r="V69" s="114">
        <f>_xlfn.XLOOKUP($I69,'FY21 Billing Rates'!$A$2:$A$13,'FY21 Billing Rates'!$C$2:$C$13,,0)*U69*3</f>
        <v>728.69999999999993</v>
      </c>
      <c r="W69" s="115">
        <f t="shared" si="1"/>
        <v>2914.7999999999997</v>
      </c>
    </row>
    <row r="70" spans="1:23" s="128" customFormat="1" outlineLevel="1" x14ac:dyDescent="0.25">
      <c r="A70" s="117"/>
      <c r="B70" s="118"/>
      <c r="C70" s="119"/>
      <c r="D70" s="120"/>
      <c r="E70" s="121"/>
      <c r="F70" s="119"/>
      <c r="G70" s="119" t="s">
        <v>272</v>
      </c>
      <c r="H70" s="122"/>
      <c r="I70" s="122"/>
      <c r="J70" s="123">
        <v>31500</v>
      </c>
      <c r="K70" s="124">
        <f>SUBTOTAL(9,K64:K69)</f>
        <v>31500</v>
      </c>
      <c r="L70" s="127"/>
      <c r="M70" s="126"/>
      <c r="N70" s="124"/>
      <c r="O70" s="124">
        <f>SUBTOTAL(9,O64:O69)</f>
        <v>31500</v>
      </c>
      <c r="P70" s="127"/>
      <c r="Q70" s="124"/>
      <c r="R70" s="124">
        <f>SUM(R64:R69)</f>
        <v>31500</v>
      </c>
      <c r="S70" s="125"/>
      <c r="T70" s="124"/>
      <c r="U70" s="124">
        <f>SUM(U64:U69)</f>
        <v>31500</v>
      </c>
      <c r="V70" s="127"/>
      <c r="W70" s="127"/>
    </row>
    <row r="71" spans="1:23" s="64" customFormat="1" outlineLevel="2" x14ac:dyDescent="0.25">
      <c r="A71" s="99"/>
      <c r="B71" s="100"/>
      <c r="C71" s="101" t="s">
        <v>185</v>
      </c>
      <c r="D71" s="102">
        <v>4744</v>
      </c>
      <c r="E71" s="103">
        <v>4</v>
      </c>
      <c r="F71" s="101" t="s">
        <v>205</v>
      </c>
      <c r="G71" s="101" t="s">
        <v>273</v>
      </c>
      <c r="H71" s="104">
        <v>1</v>
      </c>
      <c r="I71" s="104">
        <v>1</v>
      </c>
      <c r="J71" s="129"/>
      <c r="K71" s="106">
        <v>7639</v>
      </c>
      <c r="L71" s="107">
        <f>VLOOKUP(I71,'FY21 Billing Rates'!$A$2:$C$13,3,FALSE)*K71*3</f>
        <v>25162.866000000002</v>
      </c>
      <c r="M71" s="108" t="s">
        <v>352</v>
      </c>
      <c r="N71" s="109"/>
      <c r="O71" s="109">
        <v>7639</v>
      </c>
      <c r="P71" s="110">
        <f>VLOOKUP(I71,'FY21 Billing Rates'!$A$2:$C$13,3,FALSE)*O71*3</f>
        <v>25162.866000000002</v>
      </c>
      <c r="Q71" s="111"/>
      <c r="R71" s="111">
        <v>7639</v>
      </c>
      <c r="S71" s="112">
        <f>_xlfn.XLOOKUP($I71,'FY21 Billing Rates'!$A$2:$A$13,'FY21 Billing Rates'!$C$2:$C$13,,0)*R71*3</f>
        <v>25162.866000000002</v>
      </c>
      <c r="T71" s="113"/>
      <c r="U71" s="113">
        <v>7639</v>
      </c>
      <c r="V71" s="114">
        <f>_xlfn.XLOOKUP($I71,'FY21 Billing Rates'!$A$2:$A$13,'FY21 Billing Rates'!$C$2:$C$13,,0)*U71*3</f>
        <v>25162.866000000002</v>
      </c>
      <c r="W71" s="115">
        <f>L71+P71+S71+V71</f>
        <v>100651.46400000001</v>
      </c>
    </row>
    <row r="72" spans="1:23" s="64" customFormat="1" outlineLevel="2" x14ac:dyDescent="0.25">
      <c r="A72" s="99">
        <v>4</v>
      </c>
      <c r="B72" s="100"/>
      <c r="C72" s="101" t="s">
        <v>185</v>
      </c>
      <c r="D72" s="102">
        <v>4742</v>
      </c>
      <c r="E72" s="103">
        <v>4</v>
      </c>
      <c r="F72" s="101" t="s">
        <v>204</v>
      </c>
      <c r="G72" s="101" t="s">
        <v>273</v>
      </c>
      <c r="H72" s="104">
        <v>1</v>
      </c>
      <c r="I72" s="104">
        <v>1</v>
      </c>
      <c r="J72" s="129"/>
      <c r="K72" s="106">
        <v>3838</v>
      </c>
      <c r="L72" s="107">
        <f>VLOOKUP(I72,'FY21 Billing Rates'!$A$2:$C$13,3,FALSE)*K72*3</f>
        <v>12642.372000000003</v>
      </c>
      <c r="M72" s="108" t="s">
        <v>352</v>
      </c>
      <c r="N72" s="109">
        <v>-2243</v>
      </c>
      <c r="O72" s="109">
        <v>1595</v>
      </c>
      <c r="P72" s="116">
        <f>VLOOKUP(I72,'FY21 Billing Rates'!$A$2:$C$13,3,FALSE)*O72*3</f>
        <v>5253.93</v>
      </c>
      <c r="Q72" s="111"/>
      <c r="R72" s="111">
        <v>1595</v>
      </c>
      <c r="S72" s="112">
        <f>_xlfn.XLOOKUP($I72,'FY21 Billing Rates'!$A$2:$A$13,'FY21 Billing Rates'!$C$2:$C$13,,0)*R72*3</f>
        <v>5253.93</v>
      </c>
      <c r="T72" s="113"/>
      <c r="U72" s="113">
        <v>1595</v>
      </c>
      <c r="V72" s="114">
        <f>_xlfn.XLOOKUP($I72,'FY21 Billing Rates'!$A$2:$A$13,'FY21 Billing Rates'!$C$2:$C$13,,0)*U72*3</f>
        <v>5253.93</v>
      </c>
      <c r="W72" s="115">
        <f t="shared" si="1"/>
        <v>28404.162000000004</v>
      </c>
    </row>
    <row r="73" spans="1:23" s="64" customFormat="1" outlineLevel="2" x14ac:dyDescent="0.25">
      <c r="A73" s="99">
        <v>5</v>
      </c>
      <c r="B73" s="100"/>
      <c r="C73" s="101" t="s">
        <v>185</v>
      </c>
      <c r="D73" s="102">
        <v>4716</v>
      </c>
      <c r="E73" s="103">
        <v>4</v>
      </c>
      <c r="F73" s="101" t="s">
        <v>210</v>
      </c>
      <c r="G73" s="101" t="s">
        <v>273</v>
      </c>
      <c r="H73" s="104">
        <v>1</v>
      </c>
      <c r="I73" s="104">
        <v>1</v>
      </c>
      <c r="J73" s="129"/>
      <c r="K73" s="106">
        <v>0</v>
      </c>
      <c r="L73" s="107">
        <f>VLOOKUP(I73,'FY21 Billing Rates'!$A$2:$C$13,3,FALSE)*K73*3</f>
        <v>0</v>
      </c>
      <c r="M73" s="108" t="s">
        <v>352</v>
      </c>
      <c r="N73" s="109">
        <v>2243</v>
      </c>
      <c r="O73" s="109">
        <v>2243</v>
      </c>
      <c r="P73" s="116">
        <f>VLOOKUP(I73,'FY21 Billing Rates'!$A$2:$C$13,3,FALSE)*O73*3</f>
        <v>7388.4420000000009</v>
      </c>
      <c r="Q73" s="111"/>
      <c r="R73" s="111">
        <v>2243</v>
      </c>
      <c r="S73" s="112">
        <f>_xlfn.XLOOKUP($I73,'FY21 Billing Rates'!$A$2:$A$13,'FY21 Billing Rates'!$C$2:$C$13,,0)*R73*3</f>
        <v>7388.4420000000009</v>
      </c>
      <c r="T73" s="113"/>
      <c r="U73" s="113">
        <v>2243</v>
      </c>
      <c r="V73" s="114">
        <f>_xlfn.XLOOKUP($I73,'FY21 Billing Rates'!$A$2:$A$13,'FY21 Billing Rates'!$C$2:$C$13,,0)*U73*3</f>
        <v>7388.4420000000009</v>
      </c>
      <c r="W73" s="115">
        <f t="shared" si="1"/>
        <v>22165.326000000001</v>
      </c>
    </row>
    <row r="74" spans="1:23" s="41" customFormat="1" outlineLevel="2" x14ac:dyDescent="0.25">
      <c r="A74" s="99"/>
      <c r="B74" s="100"/>
      <c r="C74" s="101" t="s">
        <v>185</v>
      </c>
      <c r="D74" s="102">
        <v>4745</v>
      </c>
      <c r="E74" s="103">
        <v>4</v>
      </c>
      <c r="F74" s="101" t="s">
        <v>206</v>
      </c>
      <c r="G74" s="101" t="s">
        <v>273</v>
      </c>
      <c r="H74" s="104">
        <v>1</v>
      </c>
      <c r="I74" s="104">
        <v>1</v>
      </c>
      <c r="J74" s="129"/>
      <c r="K74" s="106">
        <v>756</v>
      </c>
      <c r="L74" s="107">
        <f>VLOOKUP(I74,'FY21 Billing Rates'!$A$2:$C$13,3,FALSE)*K74*3</f>
        <v>2490.2640000000001</v>
      </c>
      <c r="M74" s="108" t="s">
        <v>352</v>
      </c>
      <c r="N74" s="109"/>
      <c r="O74" s="109">
        <v>756</v>
      </c>
      <c r="P74" s="110">
        <f>VLOOKUP(I74,'FY21 Billing Rates'!$A$2:$C$13,3,FALSE)*O74*3</f>
        <v>2490.2640000000001</v>
      </c>
      <c r="Q74" s="111"/>
      <c r="R74" s="111">
        <v>756</v>
      </c>
      <c r="S74" s="112">
        <f>_xlfn.XLOOKUP($I74,'FY21 Billing Rates'!$A$2:$A$13,'FY21 Billing Rates'!$C$2:$C$13,,0)*R74*3</f>
        <v>2490.2640000000001</v>
      </c>
      <c r="T74" s="113"/>
      <c r="U74" s="113">
        <v>756</v>
      </c>
      <c r="V74" s="114">
        <f>_xlfn.XLOOKUP($I74,'FY21 Billing Rates'!$A$2:$A$13,'FY21 Billing Rates'!$C$2:$C$13,,0)*U74*3</f>
        <v>2490.2640000000001</v>
      </c>
      <c r="W74" s="115">
        <f t="shared" si="1"/>
        <v>9961.0560000000005</v>
      </c>
    </row>
    <row r="75" spans="1:23" s="41" customFormat="1" outlineLevel="2" x14ac:dyDescent="0.25">
      <c r="A75" s="99"/>
      <c r="B75" s="100"/>
      <c r="C75" s="101" t="s">
        <v>185</v>
      </c>
      <c r="D75" s="102">
        <v>4715</v>
      </c>
      <c r="E75" s="103">
        <v>4</v>
      </c>
      <c r="F75" s="101" t="s">
        <v>189</v>
      </c>
      <c r="G75" s="101" t="s">
        <v>273</v>
      </c>
      <c r="H75" s="104">
        <v>1</v>
      </c>
      <c r="I75" s="104">
        <v>1</v>
      </c>
      <c r="J75" s="129"/>
      <c r="K75" s="106">
        <v>804</v>
      </c>
      <c r="L75" s="107">
        <f>VLOOKUP(I75,'FY21 Billing Rates'!$A$2:$C$13,3,FALSE)*K75*3</f>
        <v>2648.3760000000002</v>
      </c>
      <c r="M75" s="108" t="s">
        <v>352</v>
      </c>
      <c r="N75" s="109"/>
      <c r="O75" s="109">
        <v>804</v>
      </c>
      <c r="P75" s="110">
        <f>VLOOKUP(I75,'FY21 Billing Rates'!$A$2:$C$13,3,FALSE)*O75*3</f>
        <v>2648.3760000000002</v>
      </c>
      <c r="Q75" s="111"/>
      <c r="R75" s="111">
        <v>804</v>
      </c>
      <c r="S75" s="112">
        <f>_xlfn.XLOOKUP($I75,'FY21 Billing Rates'!$A$2:$A$13,'FY21 Billing Rates'!$C$2:$C$13,,0)*R75*3</f>
        <v>2648.3760000000002</v>
      </c>
      <c r="T75" s="113"/>
      <c r="U75" s="113">
        <v>804</v>
      </c>
      <c r="V75" s="114">
        <f>_xlfn.XLOOKUP($I75,'FY21 Billing Rates'!$A$2:$A$13,'FY21 Billing Rates'!$C$2:$C$13,,0)*U75*3</f>
        <v>2648.3760000000002</v>
      </c>
      <c r="W75" s="115">
        <f t="shared" si="1"/>
        <v>10593.504000000001</v>
      </c>
    </row>
    <row r="76" spans="1:23" s="41" customFormat="1" outlineLevel="2" x14ac:dyDescent="0.25">
      <c r="A76" s="99"/>
      <c r="B76" s="100"/>
      <c r="C76" s="101" t="s">
        <v>185</v>
      </c>
      <c r="D76" s="102">
        <v>4741</v>
      </c>
      <c r="E76" s="103">
        <v>4</v>
      </c>
      <c r="F76" s="101" t="s">
        <v>203</v>
      </c>
      <c r="G76" s="101" t="s">
        <v>273</v>
      </c>
      <c r="H76" s="104">
        <v>1</v>
      </c>
      <c r="I76" s="104">
        <v>1</v>
      </c>
      <c r="J76" s="129"/>
      <c r="K76" s="106">
        <v>18374</v>
      </c>
      <c r="L76" s="107">
        <f>VLOOKUP(I76,'FY21 Billing Rates'!$A$2:$C$13,3,FALSE)*K76*3</f>
        <v>60523.956000000006</v>
      </c>
      <c r="M76" s="108" t="s">
        <v>352</v>
      </c>
      <c r="N76" s="109"/>
      <c r="O76" s="109">
        <v>18374</v>
      </c>
      <c r="P76" s="110">
        <f>VLOOKUP(I76,'FY21 Billing Rates'!$A$2:$C$13,3,FALSE)*O76*3</f>
        <v>60523.956000000006</v>
      </c>
      <c r="Q76" s="111"/>
      <c r="R76" s="111">
        <v>18374</v>
      </c>
      <c r="S76" s="112">
        <f>_xlfn.XLOOKUP($I76,'FY21 Billing Rates'!$A$2:$A$13,'FY21 Billing Rates'!$C$2:$C$13,,0)*R76*3</f>
        <v>60523.956000000006</v>
      </c>
      <c r="T76" s="113"/>
      <c r="U76" s="113">
        <v>18374</v>
      </c>
      <c r="V76" s="114">
        <f>_xlfn.XLOOKUP($I76,'FY21 Billing Rates'!$A$2:$A$13,'FY21 Billing Rates'!$C$2:$C$13,,0)*U76*3</f>
        <v>60523.956000000006</v>
      </c>
      <c r="W76" s="115">
        <f t="shared" si="1"/>
        <v>242095.82400000002</v>
      </c>
    </row>
    <row r="77" spans="1:23" s="41" customFormat="1" outlineLevel="2" x14ac:dyDescent="0.25">
      <c r="A77" s="99"/>
      <c r="B77" s="100"/>
      <c r="C77" s="101" t="s">
        <v>185</v>
      </c>
      <c r="D77" s="102">
        <v>4740</v>
      </c>
      <c r="E77" s="103">
        <v>4</v>
      </c>
      <c r="F77" s="101" t="s">
        <v>202</v>
      </c>
      <c r="G77" s="101" t="s">
        <v>273</v>
      </c>
      <c r="H77" s="104">
        <v>1</v>
      </c>
      <c r="I77" s="104">
        <v>1</v>
      </c>
      <c r="J77" s="129"/>
      <c r="K77" s="106">
        <v>6545</v>
      </c>
      <c r="L77" s="107">
        <f>VLOOKUP(I77,'FY21 Billing Rates'!$A$2:$C$13,3,FALSE)*K77*3</f>
        <v>21559.230000000003</v>
      </c>
      <c r="M77" s="108" t="s">
        <v>352</v>
      </c>
      <c r="N77" s="109"/>
      <c r="O77" s="109">
        <v>6545</v>
      </c>
      <c r="P77" s="110">
        <f>VLOOKUP(I77,'FY21 Billing Rates'!$A$2:$C$13,3,FALSE)*O77*3</f>
        <v>21559.230000000003</v>
      </c>
      <c r="Q77" s="111"/>
      <c r="R77" s="111">
        <v>6545</v>
      </c>
      <c r="S77" s="112">
        <f>_xlfn.XLOOKUP($I77,'FY21 Billing Rates'!$A$2:$A$13,'FY21 Billing Rates'!$C$2:$C$13,,0)*R77*3</f>
        <v>21559.230000000003</v>
      </c>
      <c r="T77" s="113"/>
      <c r="U77" s="113">
        <v>6545</v>
      </c>
      <c r="V77" s="114">
        <f>_xlfn.XLOOKUP($I77,'FY21 Billing Rates'!$A$2:$A$13,'FY21 Billing Rates'!$C$2:$C$13,,0)*U77*3</f>
        <v>21559.230000000003</v>
      </c>
      <c r="W77" s="115">
        <f t="shared" si="1"/>
        <v>86236.920000000013</v>
      </c>
    </row>
    <row r="78" spans="1:23" s="41" customFormat="1" outlineLevel="2" x14ac:dyDescent="0.25">
      <c r="A78" s="99"/>
      <c r="B78" s="100"/>
      <c r="C78" s="101" t="s">
        <v>185</v>
      </c>
      <c r="D78" s="102">
        <v>4735</v>
      </c>
      <c r="E78" s="103">
        <v>4</v>
      </c>
      <c r="F78" s="101" t="s">
        <v>197</v>
      </c>
      <c r="G78" s="101" t="s">
        <v>273</v>
      </c>
      <c r="H78" s="104">
        <v>1</v>
      </c>
      <c r="I78" s="104">
        <v>1</v>
      </c>
      <c r="J78" s="129"/>
      <c r="K78" s="106">
        <v>5055</v>
      </c>
      <c r="L78" s="107">
        <f>VLOOKUP(I78,'FY21 Billing Rates'!$A$2:$C$13,3,FALSE)*K78*3</f>
        <v>16651.170000000002</v>
      </c>
      <c r="M78" s="108" t="s">
        <v>352</v>
      </c>
      <c r="N78" s="109"/>
      <c r="O78" s="109">
        <v>5055</v>
      </c>
      <c r="P78" s="110">
        <f>VLOOKUP(I78,'FY21 Billing Rates'!$A$2:$C$13,3,FALSE)*O78*3</f>
        <v>16651.170000000002</v>
      </c>
      <c r="Q78" s="111"/>
      <c r="R78" s="111">
        <v>5055</v>
      </c>
      <c r="S78" s="112">
        <f>_xlfn.XLOOKUP($I78,'FY21 Billing Rates'!$A$2:$A$13,'FY21 Billing Rates'!$C$2:$C$13,,0)*R78*3</f>
        <v>16651.170000000002</v>
      </c>
      <c r="T78" s="113"/>
      <c r="U78" s="113">
        <v>5055</v>
      </c>
      <c r="V78" s="114">
        <f>_xlfn.XLOOKUP($I78,'FY21 Billing Rates'!$A$2:$A$13,'FY21 Billing Rates'!$C$2:$C$13,,0)*U78*3</f>
        <v>16651.170000000002</v>
      </c>
      <c r="W78" s="115">
        <f t="shared" ref="W78:W135" si="2">L78+P78+S78+V78</f>
        <v>66604.680000000008</v>
      </c>
    </row>
    <row r="79" spans="1:23" s="41" customFormat="1" outlineLevel="2" x14ac:dyDescent="0.25">
      <c r="A79" s="99"/>
      <c r="B79" s="100"/>
      <c r="C79" s="101" t="s">
        <v>185</v>
      </c>
      <c r="D79" s="102">
        <v>4732</v>
      </c>
      <c r="E79" s="103">
        <v>4</v>
      </c>
      <c r="F79" s="101" t="s">
        <v>196</v>
      </c>
      <c r="G79" s="101" t="s">
        <v>273</v>
      </c>
      <c r="H79" s="104">
        <v>1</v>
      </c>
      <c r="I79" s="104">
        <v>1</v>
      </c>
      <c r="J79" s="129"/>
      <c r="K79" s="106">
        <v>2574</v>
      </c>
      <c r="L79" s="107">
        <f>VLOOKUP(I79,'FY21 Billing Rates'!$A$2:$C$13,3,FALSE)*K79*3</f>
        <v>8478.7560000000012</v>
      </c>
      <c r="M79" s="108" t="s">
        <v>352</v>
      </c>
      <c r="N79" s="109"/>
      <c r="O79" s="109">
        <v>2574</v>
      </c>
      <c r="P79" s="110">
        <f>VLOOKUP(I79,'FY21 Billing Rates'!$A$2:$C$13,3,FALSE)*O79*3</f>
        <v>8478.7560000000012</v>
      </c>
      <c r="Q79" s="111"/>
      <c r="R79" s="111">
        <v>2574</v>
      </c>
      <c r="S79" s="112">
        <f>_xlfn.XLOOKUP($I79,'FY21 Billing Rates'!$A$2:$A$13,'FY21 Billing Rates'!$C$2:$C$13,,0)*R79*3</f>
        <v>8478.7560000000012</v>
      </c>
      <c r="T79" s="113"/>
      <c r="U79" s="113">
        <v>2574</v>
      </c>
      <c r="V79" s="114">
        <f>_xlfn.XLOOKUP($I79,'FY21 Billing Rates'!$A$2:$A$13,'FY21 Billing Rates'!$C$2:$C$13,,0)*U79*3</f>
        <v>8478.7560000000012</v>
      </c>
      <c r="W79" s="115">
        <f t="shared" si="2"/>
        <v>33915.024000000005</v>
      </c>
    </row>
    <row r="80" spans="1:23" s="41" customFormat="1" outlineLevel="2" x14ac:dyDescent="0.25">
      <c r="A80" s="99"/>
      <c r="B80" s="100"/>
      <c r="C80" s="101" t="s">
        <v>185</v>
      </c>
      <c r="D80" s="102">
        <v>4717</v>
      </c>
      <c r="E80" s="103">
        <v>4</v>
      </c>
      <c r="F80" s="101" t="s">
        <v>192</v>
      </c>
      <c r="G80" s="101" t="s">
        <v>273</v>
      </c>
      <c r="H80" s="104">
        <v>1</v>
      </c>
      <c r="I80" s="104">
        <v>1</v>
      </c>
      <c r="J80" s="129"/>
      <c r="K80" s="106">
        <v>6762</v>
      </c>
      <c r="L80" s="107">
        <f>VLOOKUP(I80,'FY21 Billing Rates'!$A$2:$C$13,3,FALSE)*K80*3</f>
        <v>22274.028000000002</v>
      </c>
      <c r="M80" s="108" t="s">
        <v>352</v>
      </c>
      <c r="N80" s="109"/>
      <c r="O80" s="109">
        <v>6762</v>
      </c>
      <c r="P80" s="110">
        <f>VLOOKUP(I80,'FY21 Billing Rates'!$A$2:$C$13,3,FALSE)*O80*3</f>
        <v>22274.028000000002</v>
      </c>
      <c r="Q80" s="111"/>
      <c r="R80" s="111">
        <v>6762</v>
      </c>
      <c r="S80" s="112">
        <f>_xlfn.XLOOKUP($I80,'FY21 Billing Rates'!$A$2:$A$13,'FY21 Billing Rates'!$C$2:$C$13,,0)*R80*3</f>
        <v>22274.028000000002</v>
      </c>
      <c r="T80" s="113"/>
      <c r="U80" s="113">
        <v>6762</v>
      </c>
      <c r="V80" s="114">
        <f>_xlfn.XLOOKUP($I80,'FY21 Billing Rates'!$A$2:$A$13,'FY21 Billing Rates'!$C$2:$C$13,,0)*U80*3</f>
        <v>22274.028000000002</v>
      </c>
      <c r="W80" s="115">
        <f t="shared" si="2"/>
        <v>89096.112000000008</v>
      </c>
    </row>
    <row r="81" spans="1:23" s="41" customFormat="1" outlineLevel="2" x14ac:dyDescent="0.25">
      <c r="A81" s="99"/>
      <c r="B81" s="100"/>
      <c r="C81" s="101" t="s">
        <v>185</v>
      </c>
      <c r="D81" s="102">
        <v>4722</v>
      </c>
      <c r="E81" s="103">
        <v>4</v>
      </c>
      <c r="F81" s="101" t="s">
        <v>193</v>
      </c>
      <c r="G81" s="101" t="s">
        <v>273</v>
      </c>
      <c r="H81" s="104">
        <v>1</v>
      </c>
      <c r="I81" s="104">
        <v>1</v>
      </c>
      <c r="J81" s="129"/>
      <c r="K81" s="106">
        <v>4341</v>
      </c>
      <c r="L81" s="107">
        <f>VLOOKUP(I81,'FY21 Billing Rates'!$A$2:$C$13,3,FALSE)*K81*3</f>
        <v>14299.254000000001</v>
      </c>
      <c r="M81" s="108" t="s">
        <v>352</v>
      </c>
      <c r="N81" s="109"/>
      <c r="O81" s="109">
        <v>4341</v>
      </c>
      <c r="P81" s="110">
        <f>VLOOKUP(I81,'FY21 Billing Rates'!$A$2:$C$13,3,FALSE)*O81*3</f>
        <v>14299.254000000001</v>
      </c>
      <c r="Q81" s="111"/>
      <c r="R81" s="111">
        <v>4341</v>
      </c>
      <c r="S81" s="112">
        <f>_xlfn.XLOOKUP($I81,'FY21 Billing Rates'!$A$2:$A$13,'FY21 Billing Rates'!$C$2:$C$13,,0)*R81*3</f>
        <v>14299.254000000001</v>
      </c>
      <c r="T81" s="113"/>
      <c r="U81" s="113">
        <v>4341</v>
      </c>
      <c r="V81" s="114">
        <f>_xlfn.XLOOKUP($I81,'FY21 Billing Rates'!$A$2:$A$13,'FY21 Billing Rates'!$C$2:$C$13,,0)*U81*3</f>
        <v>14299.254000000001</v>
      </c>
      <c r="W81" s="115">
        <f t="shared" si="2"/>
        <v>57197.016000000003</v>
      </c>
    </row>
    <row r="82" spans="1:23" s="128" customFormat="1" outlineLevel="1" x14ac:dyDescent="0.25">
      <c r="A82" s="117"/>
      <c r="B82" s="118"/>
      <c r="C82" s="119"/>
      <c r="D82" s="120"/>
      <c r="E82" s="121"/>
      <c r="F82" s="119"/>
      <c r="G82" s="119" t="s">
        <v>337</v>
      </c>
      <c r="H82" s="122"/>
      <c r="I82" s="122"/>
      <c r="J82" s="123">
        <v>56688</v>
      </c>
      <c r="K82" s="124">
        <f>SUBTOTAL(9,K71:K81)</f>
        <v>56688</v>
      </c>
      <c r="L82" s="127"/>
      <c r="M82" s="126"/>
      <c r="N82" s="124"/>
      <c r="O82" s="124">
        <f>SUBTOTAL(9,O71:O81)</f>
        <v>56688</v>
      </c>
      <c r="P82" s="127"/>
      <c r="Q82" s="124"/>
      <c r="R82" s="124">
        <f>SUM(R71:R81)</f>
        <v>56688</v>
      </c>
      <c r="S82" s="125"/>
      <c r="T82" s="124"/>
      <c r="U82" s="124">
        <f>SUM(U71:U81)</f>
        <v>56688</v>
      </c>
      <c r="V82" s="127"/>
      <c r="W82" s="127"/>
    </row>
    <row r="83" spans="1:23" s="41" customFormat="1" outlineLevel="2" x14ac:dyDescent="0.25">
      <c r="A83" s="99"/>
      <c r="B83" s="100"/>
      <c r="C83" s="101" t="s">
        <v>48</v>
      </c>
      <c r="D83" s="102">
        <v>1349</v>
      </c>
      <c r="E83" s="103">
        <v>4</v>
      </c>
      <c r="F83" s="101" t="s">
        <v>49</v>
      </c>
      <c r="G83" s="101" t="s">
        <v>274</v>
      </c>
      <c r="H83" s="104">
        <v>11</v>
      </c>
      <c r="I83" s="104">
        <v>8</v>
      </c>
      <c r="J83" s="129"/>
      <c r="K83" s="106">
        <v>1183</v>
      </c>
      <c r="L83" s="107">
        <f>VLOOKUP(I83,'FY21 Billing Rates'!$A$2:$C$13,3,FALSE)*K83*3</f>
        <v>0</v>
      </c>
      <c r="M83" s="108" t="s">
        <v>352</v>
      </c>
      <c r="N83" s="109"/>
      <c r="O83" s="109">
        <v>1183</v>
      </c>
      <c r="P83" s="110">
        <f>VLOOKUP(I83,'FY21 Billing Rates'!$A$2:$C$13,3,FALSE)*O83*3</f>
        <v>0</v>
      </c>
      <c r="Q83" s="111"/>
      <c r="R83" s="111">
        <v>1183</v>
      </c>
      <c r="S83" s="112">
        <f>_xlfn.XLOOKUP($I83,'FY21 Billing Rates'!$A$2:$A$13,'FY21 Billing Rates'!$C$2:$C$13,,0)*R83*3</f>
        <v>0</v>
      </c>
      <c r="T83" s="113"/>
      <c r="U83" s="113">
        <v>1183</v>
      </c>
      <c r="V83" s="114">
        <f>_xlfn.XLOOKUP($I83,'FY21 Billing Rates'!$A$2:$A$13,'FY21 Billing Rates'!$C$2:$C$13,,0)*U83*3</f>
        <v>0</v>
      </c>
      <c r="W83" s="115">
        <f t="shared" si="2"/>
        <v>0</v>
      </c>
    </row>
    <row r="84" spans="1:23" s="41" customFormat="1" outlineLevel="2" x14ac:dyDescent="0.25">
      <c r="A84" s="99"/>
      <c r="B84" s="100"/>
      <c r="C84" s="101" t="s">
        <v>48</v>
      </c>
      <c r="D84" s="102">
        <v>1349</v>
      </c>
      <c r="E84" s="103">
        <v>12</v>
      </c>
      <c r="F84" s="101" t="s">
        <v>49</v>
      </c>
      <c r="G84" s="101" t="s">
        <v>274</v>
      </c>
      <c r="H84" s="104">
        <v>11</v>
      </c>
      <c r="I84" s="104">
        <v>8</v>
      </c>
      <c r="J84" s="129"/>
      <c r="K84" s="106">
        <v>19724</v>
      </c>
      <c r="L84" s="107">
        <f>VLOOKUP(I84,'FY21 Billing Rates'!$A$2:$C$13,3,FALSE)*K84*3</f>
        <v>0</v>
      </c>
      <c r="M84" s="108" t="s">
        <v>352</v>
      </c>
      <c r="N84" s="109"/>
      <c r="O84" s="109">
        <v>19724</v>
      </c>
      <c r="P84" s="110">
        <f>VLOOKUP(I84,'FY21 Billing Rates'!$A$2:$C$13,3,FALSE)*O84*3</f>
        <v>0</v>
      </c>
      <c r="Q84" s="111"/>
      <c r="R84" s="111">
        <v>19724</v>
      </c>
      <c r="S84" s="112">
        <f>_xlfn.XLOOKUP($I84,'FY21 Billing Rates'!$A$2:$A$13,'FY21 Billing Rates'!$C$2:$C$13,,0)*R84*3</f>
        <v>0</v>
      </c>
      <c r="T84" s="113"/>
      <c r="U84" s="113">
        <v>19724</v>
      </c>
      <c r="V84" s="114">
        <f>_xlfn.XLOOKUP($I84,'FY21 Billing Rates'!$A$2:$A$13,'FY21 Billing Rates'!$C$2:$C$13,,0)*U84*3</f>
        <v>0</v>
      </c>
      <c r="W84" s="115">
        <f t="shared" si="2"/>
        <v>0</v>
      </c>
    </row>
    <row r="85" spans="1:23" s="41" customFormat="1" outlineLevel="2" x14ac:dyDescent="0.25">
      <c r="A85" s="99"/>
      <c r="B85" s="100"/>
      <c r="C85" s="101" t="s">
        <v>45</v>
      </c>
      <c r="D85" s="102">
        <v>1130</v>
      </c>
      <c r="E85" s="103">
        <v>4</v>
      </c>
      <c r="F85" s="101" t="s">
        <v>46</v>
      </c>
      <c r="G85" s="101" t="s">
        <v>274</v>
      </c>
      <c r="H85" s="104">
        <v>1</v>
      </c>
      <c r="I85" s="104">
        <v>1</v>
      </c>
      <c r="J85" s="129"/>
      <c r="K85" s="106">
        <v>3759</v>
      </c>
      <c r="L85" s="107">
        <f>VLOOKUP(I85,'FY21 Billing Rates'!$A$2:$C$13,3,FALSE)*K85*3</f>
        <v>12382.146000000001</v>
      </c>
      <c r="M85" s="108" t="s">
        <v>352</v>
      </c>
      <c r="N85" s="109"/>
      <c r="O85" s="109">
        <v>3759</v>
      </c>
      <c r="P85" s="110">
        <f>VLOOKUP(I85,'FY21 Billing Rates'!$A$2:$C$13,3,FALSE)*O85*3</f>
        <v>12382.146000000001</v>
      </c>
      <c r="Q85" s="111"/>
      <c r="R85" s="111">
        <v>3759</v>
      </c>
      <c r="S85" s="112">
        <f>_xlfn.XLOOKUP($I85,'FY21 Billing Rates'!$A$2:$A$13,'FY21 Billing Rates'!$C$2:$C$13,,0)*R85*3</f>
        <v>12382.146000000001</v>
      </c>
      <c r="T85" s="113"/>
      <c r="U85" s="113">
        <v>3759</v>
      </c>
      <c r="V85" s="114">
        <f>_xlfn.XLOOKUP($I85,'FY21 Billing Rates'!$A$2:$A$13,'FY21 Billing Rates'!$C$2:$C$13,,0)*U85*3</f>
        <v>12382.146000000001</v>
      </c>
      <c r="W85" s="115">
        <f t="shared" si="2"/>
        <v>49528.584000000003</v>
      </c>
    </row>
    <row r="86" spans="1:23" s="41" customFormat="1" outlineLevel="2" x14ac:dyDescent="0.25">
      <c r="A86" s="99"/>
      <c r="B86" s="100"/>
      <c r="C86" s="101" t="s">
        <v>22</v>
      </c>
      <c r="D86" s="102">
        <v>1020</v>
      </c>
      <c r="E86" s="103">
        <v>4</v>
      </c>
      <c r="F86" s="101" t="s">
        <v>23</v>
      </c>
      <c r="G86" s="101" t="s">
        <v>274</v>
      </c>
      <c r="H86" s="104">
        <v>1</v>
      </c>
      <c r="I86" s="104">
        <v>1</v>
      </c>
      <c r="J86" s="129"/>
      <c r="K86" s="106">
        <v>1048</v>
      </c>
      <c r="L86" s="107">
        <f>VLOOKUP(I86,'FY21 Billing Rates'!$A$2:C48,3,FALSE)*K86*3</f>
        <v>3452.1120000000005</v>
      </c>
      <c r="M86" s="132" t="s">
        <v>352</v>
      </c>
      <c r="N86" s="109"/>
      <c r="O86" s="109">
        <v>1048</v>
      </c>
      <c r="P86" s="110">
        <f>VLOOKUP(I86,'FY21 Billing Rates'!$A$2:C48,3,FALSE)*O86*3</f>
        <v>3452.1120000000005</v>
      </c>
      <c r="Q86" s="111"/>
      <c r="R86" s="111">
        <v>1048</v>
      </c>
      <c r="S86" s="112">
        <f>_xlfn.XLOOKUP($I86,'FY21 Billing Rates'!$A$2:$A$13,'FY21 Billing Rates'!$C$2:$C$13,,0)*R86*3</f>
        <v>3452.1120000000005</v>
      </c>
      <c r="T86" s="113"/>
      <c r="U86" s="113">
        <v>1048</v>
      </c>
      <c r="V86" s="114">
        <f>_xlfn.XLOOKUP($I86,'FY21 Billing Rates'!$A$2:$A$13,'FY21 Billing Rates'!$C$2:$C$13,,0)*U86*3</f>
        <v>3452.1120000000005</v>
      </c>
      <c r="W86" s="115">
        <f t="shared" si="2"/>
        <v>13808.448000000002</v>
      </c>
    </row>
    <row r="87" spans="1:23" s="41" customFormat="1" outlineLevel="2" x14ac:dyDescent="0.25">
      <c r="A87" s="99"/>
      <c r="B87" s="100"/>
      <c r="C87" s="101" t="s">
        <v>22</v>
      </c>
      <c r="D87" s="102">
        <v>1020</v>
      </c>
      <c r="E87" s="103">
        <v>4</v>
      </c>
      <c r="F87" s="101" t="s">
        <v>23</v>
      </c>
      <c r="G87" s="101" t="s">
        <v>274</v>
      </c>
      <c r="H87" s="104">
        <v>1</v>
      </c>
      <c r="I87" s="104">
        <v>1</v>
      </c>
      <c r="J87" s="129"/>
      <c r="K87" s="106">
        <v>1158</v>
      </c>
      <c r="L87" s="107">
        <f>VLOOKUP(I87,'FY21 Billing Rates'!$A$2:C49,3,FALSE)*K87*3</f>
        <v>3814.4520000000002</v>
      </c>
      <c r="M87" s="132" t="s">
        <v>352</v>
      </c>
      <c r="N87" s="109"/>
      <c r="O87" s="109">
        <v>1158</v>
      </c>
      <c r="P87" s="110">
        <f>VLOOKUP(I87,'FY21 Billing Rates'!$A$2:C49,3,FALSE)*O87*3</f>
        <v>3814.4520000000002</v>
      </c>
      <c r="Q87" s="111"/>
      <c r="R87" s="111">
        <v>1158</v>
      </c>
      <c r="S87" s="112">
        <f>_xlfn.XLOOKUP($I87,'FY21 Billing Rates'!$A$2:$A$13,'FY21 Billing Rates'!$C$2:$C$13,,0)*R87*3</f>
        <v>3814.4520000000002</v>
      </c>
      <c r="T87" s="113"/>
      <c r="U87" s="113">
        <v>1158</v>
      </c>
      <c r="V87" s="114">
        <f>_xlfn.XLOOKUP($I87,'FY21 Billing Rates'!$A$2:$A$13,'FY21 Billing Rates'!$C$2:$C$13,,0)*U87*3</f>
        <v>3814.4520000000002</v>
      </c>
      <c r="W87" s="115">
        <f t="shared" si="2"/>
        <v>15257.808000000001</v>
      </c>
    </row>
    <row r="88" spans="1:23" s="41" customFormat="1" outlineLevel="2" x14ac:dyDescent="0.25">
      <c r="A88" s="99"/>
      <c r="B88" s="100"/>
      <c r="C88" s="101" t="s">
        <v>8</v>
      </c>
      <c r="D88" s="102">
        <v>1000</v>
      </c>
      <c r="E88" s="103">
        <v>4</v>
      </c>
      <c r="F88" s="101" t="s">
        <v>9</v>
      </c>
      <c r="G88" s="101" t="s">
        <v>274</v>
      </c>
      <c r="H88" s="104">
        <v>3</v>
      </c>
      <c r="I88" s="104">
        <v>3</v>
      </c>
      <c r="J88" s="129"/>
      <c r="K88" s="106">
        <v>582</v>
      </c>
      <c r="L88" s="107">
        <f>VLOOKUP(I88,'FY21 Billing Rates'!$A$2:C50,3,FALSE)*K88*3</f>
        <v>611.09999999999991</v>
      </c>
      <c r="M88" s="132" t="s">
        <v>352</v>
      </c>
      <c r="N88" s="109"/>
      <c r="O88" s="109">
        <v>582</v>
      </c>
      <c r="P88" s="110">
        <f>VLOOKUP(I88,'FY21 Billing Rates'!$A$2:C50,3,FALSE)*O88*3</f>
        <v>611.09999999999991</v>
      </c>
      <c r="Q88" s="111"/>
      <c r="R88" s="111">
        <v>582</v>
      </c>
      <c r="S88" s="112">
        <f>_xlfn.XLOOKUP($I88,'FY21 Billing Rates'!$A$2:$A$13,'FY21 Billing Rates'!$C$2:$C$13,,0)*R88*3</f>
        <v>611.09999999999991</v>
      </c>
      <c r="T88" s="113"/>
      <c r="U88" s="113">
        <v>582</v>
      </c>
      <c r="V88" s="114">
        <f>_xlfn.XLOOKUP($I88,'FY21 Billing Rates'!$A$2:$A$13,'FY21 Billing Rates'!$C$2:$C$13,,0)*U88*3</f>
        <v>611.09999999999991</v>
      </c>
      <c r="W88" s="115">
        <f t="shared" si="2"/>
        <v>2444.3999999999996</v>
      </c>
    </row>
    <row r="89" spans="1:23" s="41" customFormat="1" outlineLevel="2" x14ac:dyDescent="0.25">
      <c r="A89" s="99"/>
      <c r="B89" s="100"/>
      <c r="C89" s="101" t="s">
        <v>8</v>
      </c>
      <c r="D89" s="102">
        <v>1000</v>
      </c>
      <c r="E89" s="103">
        <v>4</v>
      </c>
      <c r="F89" s="101" t="s">
        <v>9</v>
      </c>
      <c r="G89" s="101" t="s">
        <v>274</v>
      </c>
      <c r="H89" s="104">
        <v>1</v>
      </c>
      <c r="I89" s="104">
        <v>1</v>
      </c>
      <c r="J89" s="129"/>
      <c r="K89" s="106">
        <v>8275</v>
      </c>
      <c r="L89" s="107">
        <f>VLOOKUP(I89,'FY21 Billing Rates'!$A$2:C52,3,FALSE)*K89*3</f>
        <v>27257.850000000002</v>
      </c>
      <c r="M89" s="132" t="s">
        <v>352</v>
      </c>
      <c r="N89" s="109"/>
      <c r="O89" s="109">
        <v>8275</v>
      </c>
      <c r="P89" s="110">
        <f>VLOOKUP(I89,'FY21 Billing Rates'!$A$2:C52,3,FALSE)*O89*3</f>
        <v>27257.850000000002</v>
      </c>
      <c r="Q89" s="111"/>
      <c r="R89" s="111">
        <v>8275</v>
      </c>
      <c r="S89" s="112">
        <f>_xlfn.XLOOKUP($I89,'FY21 Billing Rates'!$A$2:$A$13,'FY21 Billing Rates'!$C$2:$C$13,,0)*R89*3</f>
        <v>27257.850000000002</v>
      </c>
      <c r="T89" s="113"/>
      <c r="U89" s="113">
        <v>8275</v>
      </c>
      <c r="V89" s="114">
        <f>_xlfn.XLOOKUP($I89,'FY21 Billing Rates'!$A$2:$A$13,'FY21 Billing Rates'!$C$2:$C$13,,0)*U89*3</f>
        <v>27257.850000000002</v>
      </c>
      <c r="W89" s="115">
        <f t="shared" si="2"/>
        <v>109031.40000000001</v>
      </c>
    </row>
    <row r="90" spans="1:23" s="41" customFormat="1" outlineLevel="2" x14ac:dyDescent="0.25">
      <c r="A90" s="99"/>
      <c r="B90" s="100"/>
      <c r="C90" s="101" t="s">
        <v>35</v>
      </c>
      <c r="D90" s="102">
        <v>1050</v>
      </c>
      <c r="E90" s="103">
        <v>4</v>
      </c>
      <c r="F90" s="101" t="s">
        <v>36</v>
      </c>
      <c r="G90" s="101" t="s">
        <v>274</v>
      </c>
      <c r="H90" s="104">
        <v>1</v>
      </c>
      <c r="I90" s="104">
        <v>1</v>
      </c>
      <c r="J90" s="129"/>
      <c r="K90" s="106">
        <v>11700</v>
      </c>
      <c r="L90" s="107">
        <f>VLOOKUP(I90,'FY21 Billing Rates'!$A$2:$C$13,3,FALSE)*K90*3</f>
        <v>38539.800000000003</v>
      </c>
      <c r="M90" s="108" t="s">
        <v>352</v>
      </c>
      <c r="N90" s="109"/>
      <c r="O90" s="109">
        <v>11700</v>
      </c>
      <c r="P90" s="110">
        <f>VLOOKUP(I90,'FY21 Billing Rates'!$A$2:$C$13,3,FALSE)*O90*3</f>
        <v>38539.800000000003</v>
      </c>
      <c r="Q90" s="111"/>
      <c r="R90" s="111">
        <v>11700</v>
      </c>
      <c r="S90" s="112">
        <f>_xlfn.XLOOKUP($I90,'FY21 Billing Rates'!$A$2:$A$13,'FY21 Billing Rates'!$C$2:$C$13,,0)*R90*3</f>
        <v>38539.800000000003</v>
      </c>
      <c r="T90" s="113"/>
      <c r="U90" s="113">
        <v>11700</v>
      </c>
      <c r="V90" s="114">
        <f>_xlfn.XLOOKUP($I90,'FY21 Billing Rates'!$A$2:$A$13,'FY21 Billing Rates'!$C$2:$C$13,,0)*U90*3</f>
        <v>38539.800000000003</v>
      </c>
      <c r="W90" s="115">
        <f t="shared" si="2"/>
        <v>154159.20000000001</v>
      </c>
    </row>
    <row r="91" spans="1:23" s="41" customFormat="1" outlineLevel="2" x14ac:dyDescent="0.25">
      <c r="A91" s="99"/>
      <c r="B91" s="100"/>
      <c r="C91" s="101" t="s">
        <v>39</v>
      </c>
      <c r="D91" s="102">
        <v>1080</v>
      </c>
      <c r="E91" s="103">
        <v>4</v>
      </c>
      <c r="F91" s="101" t="s">
        <v>40</v>
      </c>
      <c r="G91" s="101" t="s">
        <v>274</v>
      </c>
      <c r="H91" s="104">
        <v>1</v>
      </c>
      <c r="I91" s="104">
        <v>1</v>
      </c>
      <c r="J91" s="129"/>
      <c r="K91" s="106">
        <v>7359</v>
      </c>
      <c r="L91" s="107">
        <f>VLOOKUP(I91,'FY21 Billing Rates'!$A$2:$C$13,3,FALSE)*K91*3</f>
        <v>24240.546000000002</v>
      </c>
      <c r="M91" s="108" t="s">
        <v>352</v>
      </c>
      <c r="N91" s="109"/>
      <c r="O91" s="109">
        <v>7359</v>
      </c>
      <c r="P91" s="110">
        <f>VLOOKUP(I91,'FY21 Billing Rates'!$A$2:$C$13,3,FALSE)*O91*3</f>
        <v>24240.546000000002</v>
      </c>
      <c r="Q91" s="111"/>
      <c r="R91" s="111">
        <v>7359</v>
      </c>
      <c r="S91" s="112">
        <f>_xlfn.XLOOKUP($I91,'FY21 Billing Rates'!$A$2:$A$13,'FY21 Billing Rates'!$C$2:$C$13,,0)*R91*3</f>
        <v>24240.546000000002</v>
      </c>
      <c r="T91" s="113"/>
      <c r="U91" s="113">
        <v>7359</v>
      </c>
      <c r="V91" s="114">
        <f>_xlfn.XLOOKUP($I91,'FY21 Billing Rates'!$A$2:$A$13,'FY21 Billing Rates'!$C$2:$C$13,,0)*U91*3</f>
        <v>24240.546000000002</v>
      </c>
      <c r="W91" s="115">
        <f t="shared" si="2"/>
        <v>96962.184000000008</v>
      </c>
    </row>
    <row r="92" spans="1:23" s="128" customFormat="1" outlineLevel="1" x14ac:dyDescent="0.25">
      <c r="A92" s="117"/>
      <c r="B92" s="118"/>
      <c r="C92" s="119"/>
      <c r="D92" s="120"/>
      <c r="E92" s="121"/>
      <c r="F92" s="119"/>
      <c r="G92" s="119" t="s">
        <v>275</v>
      </c>
      <c r="H92" s="122"/>
      <c r="I92" s="122"/>
      <c r="J92" s="123">
        <v>54788</v>
      </c>
      <c r="K92" s="124">
        <f>SUBTOTAL(9,K83:K91)</f>
        <v>54788</v>
      </c>
      <c r="L92" s="127"/>
      <c r="M92" s="126"/>
      <c r="N92" s="124"/>
      <c r="O92" s="124">
        <f>SUBTOTAL(9,O83:O91)</f>
        <v>54788</v>
      </c>
      <c r="P92" s="127"/>
      <c r="Q92" s="124"/>
      <c r="R92" s="124">
        <f>SUM(R83:R91)</f>
        <v>54788</v>
      </c>
      <c r="S92" s="125"/>
      <c r="T92" s="124"/>
      <c r="U92" s="124">
        <f>SUM(U83:U91)</f>
        <v>54788</v>
      </c>
      <c r="V92" s="127"/>
      <c r="W92" s="127"/>
    </row>
    <row r="93" spans="1:23" s="64" customFormat="1" outlineLevel="2" x14ac:dyDescent="0.25">
      <c r="A93" s="99"/>
      <c r="B93" s="100"/>
      <c r="C93" s="101" t="s">
        <v>11</v>
      </c>
      <c r="D93" s="102">
        <v>1030</v>
      </c>
      <c r="E93" s="103">
        <v>4</v>
      </c>
      <c r="F93" s="101" t="s">
        <v>24</v>
      </c>
      <c r="G93" s="101" t="s">
        <v>276</v>
      </c>
      <c r="H93" s="104">
        <v>3</v>
      </c>
      <c r="I93" s="104">
        <v>3</v>
      </c>
      <c r="J93" s="129"/>
      <c r="K93" s="106">
        <v>2544</v>
      </c>
      <c r="L93" s="107">
        <f>VLOOKUP(I93,'FY21 Billing Rates'!$A$2:C56,3,FALSE)*K93*3</f>
        <v>2671.2</v>
      </c>
      <c r="M93" s="108" t="s">
        <v>352</v>
      </c>
      <c r="N93" s="109"/>
      <c r="O93" s="109">
        <v>2544</v>
      </c>
      <c r="P93" s="110">
        <f>VLOOKUP(I93,'FY21 Billing Rates'!$A$2:C56,3,FALSE)*O93*3</f>
        <v>2671.2</v>
      </c>
      <c r="Q93" s="111"/>
      <c r="R93" s="111">
        <v>2544</v>
      </c>
      <c r="S93" s="112">
        <f>_xlfn.XLOOKUP($I93,'FY21 Billing Rates'!$A$2:$A$13,'FY21 Billing Rates'!$C$2:$C$13,,0)*R93*3</f>
        <v>2671.2</v>
      </c>
      <c r="T93" s="113"/>
      <c r="U93" s="113">
        <v>2544</v>
      </c>
      <c r="V93" s="114">
        <f>_xlfn.XLOOKUP($I93,'FY21 Billing Rates'!$A$2:$A$13,'FY21 Billing Rates'!$C$2:$C$13,,0)*U93*3</f>
        <v>2671.2</v>
      </c>
      <c r="W93" s="115">
        <f t="shared" si="2"/>
        <v>10684.8</v>
      </c>
    </row>
    <row r="94" spans="1:23" s="64" customFormat="1" outlineLevel="2" x14ac:dyDescent="0.25">
      <c r="A94" s="99"/>
      <c r="B94" s="100"/>
      <c r="C94" s="101" t="s">
        <v>11</v>
      </c>
      <c r="D94" s="102">
        <v>1030</v>
      </c>
      <c r="E94" s="103">
        <v>4</v>
      </c>
      <c r="F94" s="101" t="s">
        <v>24</v>
      </c>
      <c r="G94" s="101" t="s">
        <v>276</v>
      </c>
      <c r="H94" s="104">
        <v>1</v>
      </c>
      <c r="I94" s="104">
        <v>1</v>
      </c>
      <c r="J94" s="129"/>
      <c r="K94" s="106">
        <v>11448</v>
      </c>
      <c r="L94" s="107">
        <f>VLOOKUP(I94,'FY21 Billing Rates'!$A$2:C57,3,FALSE)*K94*3</f>
        <v>37709.712</v>
      </c>
      <c r="M94" s="108" t="s">
        <v>352</v>
      </c>
      <c r="N94" s="109"/>
      <c r="O94" s="109">
        <v>11448</v>
      </c>
      <c r="P94" s="110">
        <f>VLOOKUP(I94,'FY21 Billing Rates'!$A$2:C57,3,FALSE)*O94*3</f>
        <v>37709.712</v>
      </c>
      <c r="Q94" s="111"/>
      <c r="R94" s="111">
        <v>11448</v>
      </c>
      <c r="S94" s="112">
        <f>_xlfn.XLOOKUP($I94,'FY21 Billing Rates'!$A$2:$A$13,'FY21 Billing Rates'!$C$2:$C$13,,0)*R94*3</f>
        <v>37709.712</v>
      </c>
      <c r="T94" s="113"/>
      <c r="U94" s="113">
        <v>11448</v>
      </c>
      <c r="V94" s="114">
        <f>_xlfn.XLOOKUP($I94,'FY21 Billing Rates'!$A$2:$A$13,'FY21 Billing Rates'!$C$2:$C$13,,0)*U94*3</f>
        <v>37709.712</v>
      </c>
      <c r="W94" s="115">
        <f t="shared" si="2"/>
        <v>150838.848</v>
      </c>
    </row>
    <row r="95" spans="1:23" s="128" customFormat="1" outlineLevel="1" x14ac:dyDescent="0.25">
      <c r="A95" s="117"/>
      <c r="B95" s="118"/>
      <c r="C95" s="119"/>
      <c r="D95" s="120"/>
      <c r="E95" s="121"/>
      <c r="F95" s="119"/>
      <c r="G95" s="119" t="s">
        <v>277</v>
      </c>
      <c r="H95" s="122"/>
      <c r="I95" s="122"/>
      <c r="J95" s="123">
        <v>13992</v>
      </c>
      <c r="K95" s="124">
        <f>SUBTOTAL(9,K93:K94)</f>
        <v>13992</v>
      </c>
      <c r="L95" s="127"/>
      <c r="M95" s="126"/>
      <c r="N95" s="124"/>
      <c r="O95" s="124">
        <f>SUBTOTAL(9,O93:O94)</f>
        <v>13992</v>
      </c>
      <c r="P95" s="127"/>
      <c r="Q95" s="124"/>
      <c r="R95" s="124">
        <f>SUBTOTAL(9,R93:R94)</f>
        <v>13992</v>
      </c>
      <c r="S95" s="125"/>
      <c r="T95" s="124"/>
      <c r="U95" s="124">
        <f>SUBTOTAL(9,U93:U94)</f>
        <v>13992</v>
      </c>
      <c r="V95" s="127"/>
      <c r="W95" s="127"/>
    </row>
    <row r="96" spans="1:23" s="41" customFormat="1" outlineLevel="2" x14ac:dyDescent="0.25">
      <c r="A96" s="99"/>
      <c r="B96" s="100"/>
      <c r="C96" s="101" t="s">
        <v>185</v>
      </c>
      <c r="D96" s="102">
        <v>4745</v>
      </c>
      <c r="E96" s="103">
        <v>4</v>
      </c>
      <c r="F96" s="101" t="s">
        <v>206</v>
      </c>
      <c r="G96" s="101" t="s">
        <v>374</v>
      </c>
      <c r="H96" s="104">
        <v>1</v>
      </c>
      <c r="I96" s="104">
        <v>1</v>
      </c>
      <c r="J96" s="129"/>
      <c r="K96" s="106">
        <v>431</v>
      </c>
      <c r="L96" s="107">
        <f>VLOOKUP(I96,'FY21 Billing Rates'!$A$2:$C$13,3,FALSE)*K96*3</f>
        <v>1419.7140000000002</v>
      </c>
      <c r="M96" s="108" t="s">
        <v>352</v>
      </c>
      <c r="N96" s="109"/>
      <c r="O96" s="109">
        <v>431</v>
      </c>
      <c r="P96" s="110">
        <f>VLOOKUP(I96,'FY21 Billing Rates'!$A$2:$C$13,3,FALSE)*O96*3</f>
        <v>1419.7140000000002</v>
      </c>
      <c r="Q96" s="111"/>
      <c r="R96" s="111">
        <v>431</v>
      </c>
      <c r="S96" s="112">
        <f>_xlfn.XLOOKUP($I96,'FY21 Billing Rates'!$A$2:$A$13,'FY21 Billing Rates'!$C$2:$C$13,,0)*R96*3</f>
        <v>1419.7140000000002</v>
      </c>
      <c r="T96" s="113"/>
      <c r="U96" s="113">
        <v>431</v>
      </c>
      <c r="V96" s="114">
        <f>_xlfn.XLOOKUP($I96,'FY21 Billing Rates'!$A$2:$A$13,'FY21 Billing Rates'!$C$2:$C$13,,0)*U96*3</f>
        <v>1419.7140000000002</v>
      </c>
      <c r="W96" s="115">
        <f t="shared" si="2"/>
        <v>5678.8560000000007</v>
      </c>
    </row>
    <row r="97" spans="1:23" s="41" customFormat="1" outlineLevel="2" x14ac:dyDescent="0.25">
      <c r="A97" s="99"/>
      <c r="B97" s="100"/>
      <c r="C97" s="101" t="s">
        <v>185</v>
      </c>
      <c r="D97" s="102">
        <v>4715</v>
      </c>
      <c r="E97" s="103">
        <v>4</v>
      </c>
      <c r="F97" s="101" t="s">
        <v>189</v>
      </c>
      <c r="G97" s="101" t="s">
        <v>374</v>
      </c>
      <c r="H97" s="104">
        <v>1</v>
      </c>
      <c r="I97" s="104">
        <v>1</v>
      </c>
      <c r="J97" s="129"/>
      <c r="K97" s="106">
        <v>780</v>
      </c>
      <c r="L97" s="107">
        <f>VLOOKUP(I97,'FY21 Billing Rates'!$A$2:$C$13,3,FALSE)*K97*3</f>
        <v>2569.3200000000002</v>
      </c>
      <c r="M97" s="108" t="s">
        <v>352</v>
      </c>
      <c r="N97" s="109"/>
      <c r="O97" s="109">
        <v>780</v>
      </c>
      <c r="P97" s="110">
        <f>VLOOKUP(I97,'FY21 Billing Rates'!$A$2:$C$13,3,FALSE)*O97*3</f>
        <v>2569.3200000000002</v>
      </c>
      <c r="Q97" s="111"/>
      <c r="R97" s="111">
        <v>780</v>
      </c>
      <c r="S97" s="112">
        <f>_xlfn.XLOOKUP($I97,'FY21 Billing Rates'!$A$2:$A$13,'FY21 Billing Rates'!$C$2:$C$13,,0)*R97*3</f>
        <v>2569.3200000000002</v>
      </c>
      <c r="T97" s="113"/>
      <c r="U97" s="113">
        <v>780</v>
      </c>
      <c r="V97" s="114">
        <f>_xlfn.XLOOKUP($I97,'FY21 Billing Rates'!$A$2:$A$13,'FY21 Billing Rates'!$C$2:$C$13,,0)*U97*3</f>
        <v>2569.3200000000002</v>
      </c>
      <c r="W97" s="115">
        <f t="shared" si="2"/>
        <v>10277.280000000001</v>
      </c>
    </row>
    <row r="98" spans="1:23" s="41" customFormat="1" outlineLevel="2" x14ac:dyDescent="0.25">
      <c r="A98" s="99"/>
      <c r="B98" s="100"/>
      <c r="C98" s="101" t="s">
        <v>185</v>
      </c>
      <c r="D98" s="102">
        <v>4740</v>
      </c>
      <c r="E98" s="103">
        <v>4</v>
      </c>
      <c r="F98" s="101" t="s">
        <v>202</v>
      </c>
      <c r="G98" s="101" t="s">
        <v>374</v>
      </c>
      <c r="H98" s="104">
        <v>1</v>
      </c>
      <c r="I98" s="104">
        <v>1</v>
      </c>
      <c r="J98" s="129"/>
      <c r="K98" s="106">
        <v>496</v>
      </c>
      <c r="L98" s="107">
        <f>VLOOKUP(I98,'FY21 Billing Rates'!$A$2:$C$13,3,FALSE)*K98*3</f>
        <v>1633.8240000000001</v>
      </c>
      <c r="M98" s="108" t="s">
        <v>352</v>
      </c>
      <c r="N98" s="109"/>
      <c r="O98" s="109">
        <v>496</v>
      </c>
      <c r="P98" s="110">
        <f>VLOOKUP(I98,'FY21 Billing Rates'!$A$2:$C$13,3,FALSE)*O98*3</f>
        <v>1633.8240000000001</v>
      </c>
      <c r="Q98" s="111"/>
      <c r="R98" s="111">
        <v>496</v>
      </c>
      <c r="S98" s="112">
        <f>_xlfn.XLOOKUP($I98,'FY21 Billing Rates'!$A$2:$A$13,'FY21 Billing Rates'!$C$2:$C$13,,0)*R98*3</f>
        <v>1633.8240000000001</v>
      </c>
      <c r="T98" s="113"/>
      <c r="U98" s="113">
        <v>496</v>
      </c>
      <c r="V98" s="114">
        <f>_xlfn.XLOOKUP($I98,'FY21 Billing Rates'!$A$2:$A$13,'FY21 Billing Rates'!$C$2:$C$13,,0)*U98*3</f>
        <v>1633.8240000000001</v>
      </c>
      <c r="W98" s="115">
        <f t="shared" si="2"/>
        <v>6535.2960000000003</v>
      </c>
    </row>
    <row r="99" spans="1:23" s="41" customFormat="1" outlineLevel="2" x14ac:dyDescent="0.25">
      <c r="A99" s="99"/>
      <c r="B99" s="100"/>
      <c r="C99" s="101" t="s">
        <v>185</v>
      </c>
      <c r="D99" s="102">
        <v>4740</v>
      </c>
      <c r="E99" s="103">
        <v>4</v>
      </c>
      <c r="F99" s="101" t="s">
        <v>202</v>
      </c>
      <c r="G99" s="101" t="s">
        <v>374</v>
      </c>
      <c r="H99" s="104">
        <v>3</v>
      </c>
      <c r="I99" s="104">
        <v>3</v>
      </c>
      <c r="J99" s="129"/>
      <c r="K99" s="106">
        <v>100</v>
      </c>
      <c r="L99" s="107">
        <f>VLOOKUP(I99,'FY21 Billing Rates'!$A$2:$C$13,3,FALSE)*K99*3</f>
        <v>105</v>
      </c>
      <c r="M99" s="108" t="s">
        <v>352</v>
      </c>
      <c r="N99" s="109"/>
      <c r="O99" s="109">
        <v>100</v>
      </c>
      <c r="P99" s="110">
        <f>VLOOKUP(I99,'FY21 Billing Rates'!$A$2:$C$13,3,FALSE)*O99*3</f>
        <v>105</v>
      </c>
      <c r="Q99" s="111"/>
      <c r="R99" s="111">
        <v>100</v>
      </c>
      <c r="S99" s="112">
        <f>_xlfn.XLOOKUP($I99,'FY21 Billing Rates'!$A$2:$A$13,'FY21 Billing Rates'!$C$2:$C$13,,0)*R99*3</f>
        <v>105</v>
      </c>
      <c r="T99" s="113"/>
      <c r="U99" s="113">
        <v>100</v>
      </c>
      <c r="V99" s="114">
        <f>_xlfn.XLOOKUP($I99,'FY21 Billing Rates'!$A$2:$A$13,'FY21 Billing Rates'!$C$2:$C$13,,0)*U99*3</f>
        <v>105</v>
      </c>
      <c r="W99" s="115">
        <f t="shared" si="2"/>
        <v>420</v>
      </c>
    </row>
    <row r="100" spans="1:23" s="41" customFormat="1" outlineLevel="2" x14ac:dyDescent="0.25">
      <c r="A100" s="99"/>
      <c r="B100" s="100"/>
      <c r="C100" s="101" t="s">
        <v>185</v>
      </c>
      <c r="D100" s="102">
        <v>4735</v>
      </c>
      <c r="E100" s="103">
        <v>4</v>
      </c>
      <c r="F100" s="101" t="s">
        <v>197</v>
      </c>
      <c r="G100" s="101" t="s">
        <v>374</v>
      </c>
      <c r="H100" s="104">
        <v>1</v>
      </c>
      <c r="I100" s="104">
        <v>1</v>
      </c>
      <c r="J100" s="129"/>
      <c r="K100" s="106">
        <v>27824</v>
      </c>
      <c r="L100" s="107">
        <f>VLOOKUP(I100,'FY21 Billing Rates'!$A$2:$C$13,3,FALSE)*K100*3</f>
        <v>91652.256000000008</v>
      </c>
      <c r="M100" s="108" t="s">
        <v>352</v>
      </c>
      <c r="N100" s="109"/>
      <c r="O100" s="109">
        <v>27824</v>
      </c>
      <c r="P100" s="110">
        <f>VLOOKUP(I100,'FY21 Billing Rates'!$A$2:$C$13,3,FALSE)*O100*3</f>
        <v>91652.256000000008</v>
      </c>
      <c r="Q100" s="111"/>
      <c r="R100" s="111">
        <v>27824</v>
      </c>
      <c r="S100" s="112">
        <f>_xlfn.XLOOKUP($I100,'FY21 Billing Rates'!$A$2:$A$13,'FY21 Billing Rates'!$C$2:$C$13,,0)*R100*3</f>
        <v>91652.256000000008</v>
      </c>
      <c r="T100" s="113"/>
      <c r="U100" s="113">
        <v>27824</v>
      </c>
      <c r="V100" s="114">
        <f>_xlfn.XLOOKUP($I100,'FY21 Billing Rates'!$A$2:$A$13,'FY21 Billing Rates'!$C$2:$C$13,,0)*U100*3</f>
        <v>91652.256000000008</v>
      </c>
      <c r="W100" s="115">
        <f t="shared" si="2"/>
        <v>366609.02400000003</v>
      </c>
    </row>
    <row r="101" spans="1:23" s="41" customFormat="1" outlineLevel="2" x14ac:dyDescent="0.25">
      <c r="A101" s="99"/>
      <c r="B101" s="100"/>
      <c r="C101" s="101" t="s">
        <v>185</v>
      </c>
      <c r="D101" s="102">
        <v>4735</v>
      </c>
      <c r="E101" s="103">
        <v>4</v>
      </c>
      <c r="F101" s="101" t="s">
        <v>197</v>
      </c>
      <c r="G101" s="101" t="s">
        <v>374</v>
      </c>
      <c r="H101" s="104">
        <v>3</v>
      </c>
      <c r="I101" s="104">
        <v>3</v>
      </c>
      <c r="J101" s="129"/>
      <c r="K101" s="106">
        <v>536</v>
      </c>
      <c r="L101" s="107">
        <f>VLOOKUP(I101,'FY21 Billing Rates'!$A$2:$C$13,3,FALSE)*K101*3</f>
        <v>562.79999999999995</v>
      </c>
      <c r="M101" s="108" t="s">
        <v>352</v>
      </c>
      <c r="N101" s="109"/>
      <c r="O101" s="109">
        <v>536</v>
      </c>
      <c r="P101" s="110">
        <f>VLOOKUP(I101,'FY21 Billing Rates'!$A$2:$C$13,3,FALSE)*O101*3</f>
        <v>562.79999999999995</v>
      </c>
      <c r="Q101" s="111"/>
      <c r="R101" s="111">
        <v>536</v>
      </c>
      <c r="S101" s="112">
        <f>_xlfn.XLOOKUP($I101,'FY21 Billing Rates'!$A$2:$A$13,'FY21 Billing Rates'!$C$2:$C$13,,0)*R101*3</f>
        <v>562.79999999999995</v>
      </c>
      <c r="T101" s="113"/>
      <c r="U101" s="113">
        <v>536</v>
      </c>
      <c r="V101" s="114">
        <f>_xlfn.XLOOKUP($I101,'FY21 Billing Rates'!$A$2:$A$13,'FY21 Billing Rates'!$C$2:$C$13,,0)*U101*3</f>
        <v>562.79999999999995</v>
      </c>
      <c r="W101" s="115">
        <f t="shared" si="2"/>
        <v>2251.1999999999998</v>
      </c>
    </row>
    <row r="102" spans="1:23" s="41" customFormat="1" outlineLevel="2" x14ac:dyDescent="0.25">
      <c r="A102" s="99"/>
      <c r="B102" s="100"/>
      <c r="C102" s="101" t="s">
        <v>185</v>
      </c>
      <c r="D102" s="102">
        <v>4732</v>
      </c>
      <c r="E102" s="103">
        <v>4</v>
      </c>
      <c r="F102" s="101" t="s">
        <v>196</v>
      </c>
      <c r="G102" s="101" t="s">
        <v>374</v>
      </c>
      <c r="H102" s="104">
        <v>3</v>
      </c>
      <c r="I102" s="104">
        <v>3</v>
      </c>
      <c r="J102" s="129"/>
      <c r="K102" s="106">
        <v>156</v>
      </c>
      <c r="L102" s="107">
        <f>VLOOKUP(I102,'FY21 Billing Rates'!$A$2:$C$13,3,FALSE)*K102*3</f>
        <v>163.79999999999998</v>
      </c>
      <c r="M102" s="108" t="s">
        <v>352</v>
      </c>
      <c r="N102" s="109"/>
      <c r="O102" s="109">
        <v>156</v>
      </c>
      <c r="P102" s="110">
        <f>VLOOKUP(I102,'FY21 Billing Rates'!$A$2:$C$13,3,FALSE)*O102*3</f>
        <v>163.79999999999998</v>
      </c>
      <c r="Q102" s="111"/>
      <c r="R102" s="111">
        <v>156</v>
      </c>
      <c r="S102" s="112">
        <f>_xlfn.XLOOKUP($I102,'FY21 Billing Rates'!$A$2:$A$13,'FY21 Billing Rates'!$C$2:$C$13,,0)*R102*3</f>
        <v>163.79999999999998</v>
      </c>
      <c r="T102" s="113"/>
      <c r="U102" s="113">
        <v>156</v>
      </c>
      <c r="V102" s="114">
        <f>_xlfn.XLOOKUP($I102,'FY21 Billing Rates'!$A$2:$A$13,'FY21 Billing Rates'!$C$2:$C$13,,0)*U102*3</f>
        <v>163.79999999999998</v>
      </c>
      <c r="W102" s="115">
        <f t="shared" si="2"/>
        <v>655.19999999999993</v>
      </c>
    </row>
    <row r="103" spans="1:23" s="41" customFormat="1" outlineLevel="2" x14ac:dyDescent="0.25">
      <c r="A103" s="99"/>
      <c r="B103" s="100"/>
      <c r="C103" s="101" t="s">
        <v>185</v>
      </c>
      <c r="D103" s="102">
        <v>4722</v>
      </c>
      <c r="E103" s="103">
        <v>4</v>
      </c>
      <c r="F103" s="101" t="s">
        <v>193</v>
      </c>
      <c r="G103" s="101" t="s">
        <v>374</v>
      </c>
      <c r="H103" s="104">
        <v>1</v>
      </c>
      <c r="I103" s="104">
        <v>1</v>
      </c>
      <c r="J103" s="129"/>
      <c r="K103" s="106">
        <v>4281</v>
      </c>
      <c r="L103" s="107">
        <f>VLOOKUP(I103,'FY21 Billing Rates'!$A$2:$C$13,3,FALSE)*K103*3</f>
        <v>14101.614000000001</v>
      </c>
      <c r="M103" s="108" t="s">
        <v>352</v>
      </c>
      <c r="N103" s="109"/>
      <c r="O103" s="109">
        <v>4281</v>
      </c>
      <c r="P103" s="110">
        <f>VLOOKUP(I103,'FY21 Billing Rates'!$A$2:$C$13,3,FALSE)*O103*3</f>
        <v>14101.614000000001</v>
      </c>
      <c r="Q103" s="111"/>
      <c r="R103" s="111">
        <v>4281</v>
      </c>
      <c r="S103" s="112">
        <f>_xlfn.XLOOKUP($I103,'FY21 Billing Rates'!$A$2:$A$13,'FY21 Billing Rates'!$C$2:$C$13,,0)*R103*3</f>
        <v>14101.614000000001</v>
      </c>
      <c r="T103" s="113"/>
      <c r="U103" s="113">
        <v>4281</v>
      </c>
      <c r="V103" s="114">
        <f>_xlfn.XLOOKUP($I103,'FY21 Billing Rates'!$A$2:$A$13,'FY21 Billing Rates'!$C$2:$C$13,,0)*U103*3</f>
        <v>14101.614000000001</v>
      </c>
      <c r="W103" s="115">
        <f t="shared" si="2"/>
        <v>56406.456000000006</v>
      </c>
    </row>
    <row r="104" spans="1:23" s="41" customFormat="1" outlineLevel="2" x14ac:dyDescent="0.25">
      <c r="A104" s="99"/>
      <c r="B104" s="100"/>
      <c r="C104" s="101" t="s">
        <v>185</v>
      </c>
      <c r="D104" s="102">
        <v>4722</v>
      </c>
      <c r="E104" s="103">
        <v>4</v>
      </c>
      <c r="F104" s="101" t="s">
        <v>193</v>
      </c>
      <c r="G104" s="101" t="s">
        <v>374</v>
      </c>
      <c r="H104" s="104">
        <v>3</v>
      </c>
      <c r="I104" s="104">
        <v>3</v>
      </c>
      <c r="J104" s="129"/>
      <c r="K104" s="106">
        <v>60</v>
      </c>
      <c r="L104" s="107">
        <f>VLOOKUP(I104,'FY21 Billing Rates'!$A$2:$C$13,3,FALSE)*K104*3</f>
        <v>63</v>
      </c>
      <c r="M104" s="108" t="s">
        <v>352</v>
      </c>
      <c r="N104" s="109"/>
      <c r="O104" s="109">
        <v>60</v>
      </c>
      <c r="P104" s="110">
        <f>VLOOKUP(I104,'FY21 Billing Rates'!$A$2:$C$13,3,FALSE)*O104*3</f>
        <v>63</v>
      </c>
      <c r="Q104" s="111"/>
      <c r="R104" s="111">
        <v>60</v>
      </c>
      <c r="S104" s="112">
        <f>_xlfn.XLOOKUP($I104,'FY21 Billing Rates'!$A$2:$A$13,'FY21 Billing Rates'!$C$2:$C$13,,0)*R104*3</f>
        <v>63</v>
      </c>
      <c r="T104" s="113"/>
      <c r="U104" s="113">
        <v>60</v>
      </c>
      <c r="V104" s="114">
        <f>_xlfn.XLOOKUP($I104,'FY21 Billing Rates'!$A$2:$A$13,'FY21 Billing Rates'!$C$2:$C$13,,0)*U104*3</f>
        <v>63</v>
      </c>
      <c r="W104" s="115">
        <f t="shared" si="2"/>
        <v>252</v>
      </c>
    </row>
    <row r="105" spans="1:23" s="41" customFormat="1" outlineLevel="2" x14ac:dyDescent="0.25">
      <c r="A105" s="99">
        <v>64</v>
      </c>
      <c r="B105" s="133" t="s">
        <v>391</v>
      </c>
      <c r="C105" s="101" t="s">
        <v>185</v>
      </c>
      <c r="D105" s="102">
        <v>4745</v>
      </c>
      <c r="E105" s="103">
        <v>4</v>
      </c>
      <c r="F105" s="101" t="s">
        <v>206</v>
      </c>
      <c r="G105" s="101" t="s">
        <v>374</v>
      </c>
      <c r="H105" s="104">
        <v>1</v>
      </c>
      <c r="I105" s="104">
        <v>1</v>
      </c>
      <c r="J105" s="129"/>
      <c r="K105" s="134">
        <v>3905</v>
      </c>
      <c r="L105" s="107">
        <f>VLOOKUP(I105,'FY21 Billing Rates'!$A$2:$C$13,3,FALSE)*K105*3</f>
        <v>12863.070000000002</v>
      </c>
      <c r="M105" s="108"/>
      <c r="N105" s="109"/>
      <c r="O105" s="109">
        <v>3905</v>
      </c>
      <c r="P105" s="116">
        <f>VLOOKUP(I105,'FY21 Billing Rates'!$A$2:$C$13,3,FALSE)*O105*3*2</f>
        <v>25726.140000000003</v>
      </c>
      <c r="Q105" s="111"/>
      <c r="R105" s="111">
        <v>3905</v>
      </c>
      <c r="S105" s="112">
        <f>_xlfn.XLOOKUP($I105,'FY21 Billing Rates'!$A$2:$A$13,'FY21 Billing Rates'!$C$2:$C$13,,0)*R105*3</f>
        <v>12863.070000000002</v>
      </c>
      <c r="T105" s="113"/>
      <c r="U105" s="113">
        <v>3905</v>
      </c>
      <c r="V105" s="114">
        <f>_xlfn.XLOOKUP($I105,'FY21 Billing Rates'!$A$2:$A$13,'FY21 Billing Rates'!$C$2:$C$13,,0)*U105*3</f>
        <v>12863.070000000002</v>
      </c>
      <c r="W105" s="115">
        <f t="shared" si="2"/>
        <v>64315.350000000006</v>
      </c>
    </row>
    <row r="106" spans="1:23" s="128" customFormat="1" outlineLevel="1" x14ac:dyDescent="0.25">
      <c r="A106" s="117"/>
      <c r="B106" s="118"/>
      <c r="C106" s="119"/>
      <c r="D106" s="120"/>
      <c r="E106" s="121"/>
      <c r="F106" s="119"/>
      <c r="G106" s="119" t="s">
        <v>375</v>
      </c>
      <c r="H106" s="122"/>
      <c r="I106" s="122"/>
      <c r="J106" s="135">
        <v>38569</v>
      </c>
      <c r="K106" s="124">
        <f>SUBTOTAL(9,K96:K105)</f>
        <v>38569</v>
      </c>
      <c r="L106" s="127"/>
      <c r="M106" s="126"/>
      <c r="N106" s="124"/>
      <c r="O106" s="124">
        <f>SUBTOTAL(9,O96:O105)</f>
        <v>38569</v>
      </c>
      <c r="P106" s="127"/>
      <c r="Q106" s="124"/>
      <c r="R106" s="124">
        <f>SUM(R96:R105)</f>
        <v>38569</v>
      </c>
      <c r="S106" s="125"/>
      <c r="T106" s="124"/>
      <c r="U106" s="124">
        <f>SUM(U96:U105)</f>
        <v>38569</v>
      </c>
      <c r="V106" s="127"/>
      <c r="W106" s="127"/>
    </row>
    <row r="107" spans="1:23" s="64" customFormat="1" outlineLevel="2" x14ac:dyDescent="0.25">
      <c r="A107" s="99"/>
      <c r="B107" s="100"/>
      <c r="C107" s="101" t="s">
        <v>11</v>
      </c>
      <c r="D107" s="102">
        <v>1030</v>
      </c>
      <c r="E107" s="103">
        <v>4</v>
      </c>
      <c r="F107" s="101" t="s">
        <v>24</v>
      </c>
      <c r="G107" s="101" t="s">
        <v>278</v>
      </c>
      <c r="H107" s="104">
        <v>1</v>
      </c>
      <c r="I107" s="104">
        <v>1</v>
      </c>
      <c r="J107" s="129"/>
      <c r="K107" s="106">
        <v>5485</v>
      </c>
      <c r="L107" s="107">
        <f>VLOOKUP(I107,'FY21 Billing Rates'!$A$2:C73,3,FALSE)*K107*3</f>
        <v>18067.590000000004</v>
      </c>
      <c r="M107" s="108" t="s">
        <v>352</v>
      </c>
      <c r="N107" s="109"/>
      <c r="O107" s="109">
        <v>5485</v>
      </c>
      <c r="P107" s="110">
        <f>VLOOKUP(I107,'FY21 Billing Rates'!$A$2:C73,3,FALSE)*O107*3</f>
        <v>18067.590000000004</v>
      </c>
      <c r="Q107" s="111"/>
      <c r="R107" s="111">
        <v>5485</v>
      </c>
      <c r="S107" s="112">
        <f>_xlfn.XLOOKUP($I107,'FY21 Billing Rates'!$A$2:$A$13,'FY21 Billing Rates'!$C$2:$C$13,,0)*R107*3</f>
        <v>18067.590000000004</v>
      </c>
      <c r="T107" s="113"/>
      <c r="U107" s="113">
        <v>5485</v>
      </c>
      <c r="V107" s="114">
        <f>_xlfn.XLOOKUP($I107,'FY21 Billing Rates'!$A$2:$A$13,'FY21 Billing Rates'!$C$2:$C$13,,0)*U107*3</f>
        <v>18067.590000000004</v>
      </c>
      <c r="W107" s="115">
        <f t="shared" si="2"/>
        <v>72270.360000000015</v>
      </c>
    </row>
    <row r="108" spans="1:23" s="64" customFormat="1" outlineLevel="2" x14ac:dyDescent="0.25">
      <c r="A108" s="99"/>
      <c r="B108" s="100"/>
      <c r="C108" s="101" t="s">
        <v>11</v>
      </c>
      <c r="D108" s="102">
        <v>1038</v>
      </c>
      <c r="E108" s="103">
        <v>4</v>
      </c>
      <c r="F108" s="101" t="s">
        <v>29</v>
      </c>
      <c r="G108" s="101" t="s">
        <v>278</v>
      </c>
      <c r="H108" s="104">
        <v>1</v>
      </c>
      <c r="I108" s="104">
        <v>1</v>
      </c>
      <c r="J108" s="129"/>
      <c r="K108" s="106">
        <v>9195</v>
      </c>
      <c r="L108" s="107">
        <f>VLOOKUP(I108,'FY21 Billing Rates'!$A$2:C74,3,FALSE)*K108*3</f>
        <v>30288.33</v>
      </c>
      <c r="M108" s="108" t="s">
        <v>352</v>
      </c>
      <c r="N108" s="109"/>
      <c r="O108" s="109">
        <v>9195</v>
      </c>
      <c r="P108" s="110">
        <f>VLOOKUP(I108,'FY21 Billing Rates'!$A$2:C74,3,FALSE)*O108*3</f>
        <v>30288.33</v>
      </c>
      <c r="Q108" s="111"/>
      <c r="R108" s="111">
        <v>9195</v>
      </c>
      <c r="S108" s="112">
        <f>_xlfn.XLOOKUP($I108,'FY21 Billing Rates'!$A$2:$A$13,'FY21 Billing Rates'!$C$2:$C$13,,0)*R108*3</f>
        <v>30288.33</v>
      </c>
      <c r="T108" s="113"/>
      <c r="U108" s="113">
        <v>9195</v>
      </c>
      <c r="V108" s="114">
        <f>_xlfn.XLOOKUP($I108,'FY21 Billing Rates'!$A$2:$A$13,'FY21 Billing Rates'!$C$2:$C$13,,0)*U108*3</f>
        <v>30288.33</v>
      </c>
      <c r="W108" s="115">
        <f t="shared" si="2"/>
        <v>121153.32</v>
      </c>
    </row>
    <row r="109" spans="1:23" s="128" customFormat="1" outlineLevel="1" x14ac:dyDescent="0.25">
      <c r="A109" s="117"/>
      <c r="B109" s="118"/>
      <c r="C109" s="119"/>
      <c r="D109" s="120"/>
      <c r="E109" s="121"/>
      <c r="F109" s="119"/>
      <c r="G109" s="119" t="s">
        <v>279</v>
      </c>
      <c r="H109" s="122"/>
      <c r="I109" s="122"/>
      <c r="J109" s="123">
        <v>14680</v>
      </c>
      <c r="K109" s="124">
        <f>SUBTOTAL(9,K107:K108)</f>
        <v>14680</v>
      </c>
      <c r="L109" s="127"/>
      <c r="M109" s="126"/>
      <c r="N109" s="124"/>
      <c r="O109" s="124">
        <f>SUBTOTAL(9,O107:O108)</f>
        <v>14680</v>
      </c>
      <c r="P109" s="127"/>
      <c r="Q109" s="124"/>
      <c r="R109" s="124">
        <f>SUM(R107:R108)</f>
        <v>14680</v>
      </c>
      <c r="S109" s="125"/>
      <c r="T109" s="124"/>
      <c r="U109" s="124">
        <f>SUM(U107:U108)</f>
        <v>14680</v>
      </c>
      <c r="V109" s="127"/>
      <c r="W109" s="127"/>
    </row>
    <row r="110" spans="1:23" s="41" customFormat="1" outlineLevel="2" x14ac:dyDescent="0.25">
      <c r="A110" s="99"/>
      <c r="B110" s="100"/>
      <c r="C110" s="101" t="s">
        <v>185</v>
      </c>
      <c r="D110" s="102">
        <v>4735</v>
      </c>
      <c r="E110" s="103">
        <v>4</v>
      </c>
      <c r="F110" s="101" t="s">
        <v>197</v>
      </c>
      <c r="G110" s="101" t="s">
        <v>280</v>
      </c>
      <c r="H110" s="104">
        <v>1</v>
      </c>
      <c r="I110" s="104">
        <v>1</v>
      </c>
      <c r="J110" s="129"/>
      <c r="K110" s="106">
        <v>5318</v>
      </c>
      <c r="L110" s="107">
        <f>VLOOKUP(I110,'FY21 Billing Rates'!$A$2:$C$13,3,FALSE)*K110*3</f>
        <v>17517.492000000002</v>
      </c>
      <c r="M110" s="108" t="s">
        <v>352</v>
      </c>
      <c r="N110" s="109"/>
      <c r="O110" s="109">
        <v>5318</v>
      </c>
      <c r="P110" s="110">
        <f>VLOOKUP(I110,'FY21 Billing Rates'!$A$2:$C$13,3,FALSE)*O110*3</f>
        <v>17517.492000000002</v>
      </c>
      <c r="Q110" s="111"/>
      <c r="R110" s="111">
        <v>5318</v>
      </c>
      <c r="S110" s="112">
        <f>_xlfn.XLOOKUP($I110,'FY21 Billing Rates'!$A$2:$A$13,'FY21 Billing Rates'!$C$2:$C$13,,0)*R110*3</f>
        <v>17517.492000000002</v>
      </c>
      <c r="T110" s="113"/>
      <c r="U110" s="113">
        <v>5318</v>
      </c>
      <c r="V110" s="114">
        <f>_xlfn.XLOOKUP($I110,'FY21 Billing Rates'!$A$2:$A$13,'FY21 Billing Rates'!$C$2:$C$13,,0)*U110*3</f>
        <v>17517.492000000002</v>
      </c>
      <c r="W110" s="115">
        <f t="shared" si="2"/>
        <v>70069.968000000008</v>
      </c>
    </row>
    <row r="111" spans="1:23" s="41" customFormat="1" outlineLevel="2" x14ac:dyDescent="0.25">
      <c r="A111" s="99"/>
      <c r="B111" s="100"/>
      <c r="C111" s="101" t="s">
        <v>185</v>
      </c>
      <c r="D111" s="102">
        <v>4717</v>
      </c>
      <c r="E111" s="103">
        <v>4</v>
      </c>
      <c r="F111" s="101" t="s">
        <v>192</v>
      </c>
      <c r="G111" s="101" t="s">
        <v>280</v>
      </c>
      <c r="H111" s="104">
        <v>1</v>
      </c>
      <c r="I111" s="104">
        <v>1</v>
      </c>
      <c r="J111" s="129"/>
      <c r="K111" s="106">
        <v>168</v>
      </c>
      <c r="L111" s="107">
        <f>VLOOKUP(I111,'FY21 Billing Rates'!$A$2:$C$13,3,FALSE)*K111*3</f>
        <v>553.39200000000005</v>
      </c>
      <c r="M111" s="108" t="s">
        <v>352</v>
      </c>
      <c r="N111" s="109"/>
      <c r="O111" s="109">
        <v>168</v>
      </c>
      <c r="P111" s="110">
        <f>VLOOKUP(I111,'FY21 Billing Rates'!$A$2:$C$13,3,FALSE)*O111*3</f>
        <v>553.39200000000005</v>
      </c>
      <c r="Q111" s="111"/>
      <c r="R111" s="111">
        <v>168</v>
      </c>
      <c r="S111" s="112">
        <f>_xlfn.XLOOKUP($I111,'FY21 Billing Rates'!$A$2:$A$13,'FY21 Billing Rates'!$C$2:$C$13,,0)*R111*3</f>
        <v>553.39200000000005</v>
      </c>
      <c r="T111" s="113"/>
      <c r="U111" s="113">
        <v>168</v>
      </c>
      <c r="V111" s="114">
        <f>_xlfn.XLOOKUP($I111,'FY21 Billing Rates'!$A$2:$A$13,'FY21 Billing Rates'!$C$2:$C$13,,0)*U111*3</f>
        <v>553.39200000000005</v>
      </c>
      <c r="W111" s="115">
        <f t="shared" si="2"/>
        <v>2213.5680000000002</v>
      </c>
    </row>
    <row r="112" spans="1:23" s="128" customFormat="1" outlineLevel="1" x14ac:dyDescent="0.25">
      <c r="A112" s="117"/>
      <c r="B112" s="118"/>
      <c r="C112" s="119"/>
      <c r="D112" s="120"/>
      <c r="E112" s="121"/>
      <c r="F112" s="119"/>
      <c r="G112" s="119" t="s">
        <v>281</v>
      </c>
      <c r="H112" s="122"/>
      <c r="I112" s="122"/>
      <c r="J112" s="123">
        <v>5468</v>
      </c>
      <c r="K112" s="124">
        <f>SUBTOTAL(9,K110:K111)</f>
        <v>5486</v>
      </c>
      <c r="L112" s="127"/>
      <c r="M112" s="126"/>
      <c r="N112" s="124"/>
      <c r="O112" s="124">
        <f>SUBTOTAL(9,O110:O111)</f>
        <v>5486</v>
      </c>
      <c r="P112" s="127"/>
      <c r="Q112" s="124"/>
      <c r="R112" s="124">
        <f>SUM(R110:R111)</f>
        <v>5486</v>
      </c>
      <c r="S112" s="125"/>
      <c r="T112" s="124"/>
      <c r="U112" s="124">
        <f>SUM(U110:U111)</f>
        <v>5486</v>
      </c>
      <c r="V112" s="127"/>
      <c r="W112" s="127"/>
    </row>
    <row r="113" spans="1:23" s="41" customFormat="1" outlineLevel="2" x14ac:dyDescent="0.25">
      <c r="A113" s="99"/>
      <c r="B113" s="100"/>
      <c r="C113" s="101" t="s">
        <v>48</v>
      </c>
      <c r="D113" s="102">
        <v>1349</v>
      </c>
      <c r="E113" s="103">
        <v>4</v>
      </c>
      <c r="F113" s="101" t="s">
        <v>49</v>
      </c>
      <c r="G113" s="101" t="s">
        <v>282</v>
      </c>
      <c r="H113" s="104">
        <v>11</v>
      </c>
      <c r="I113" s="104">
        <v>8</v>
      </c>
      <c r="J113" s="129"/>
      <c r="K113" s="106">
        <v>28275</v>
      </c>
      <c r="L113" s="107">
        <f>VLOOKUP(I113,'FY21 Billing Rates'!$A$2:$C$13,3,FALSE)*K113*3</f>
        <v>0</v>
      </c>
      <c r="M113" s="108" t="s">
        <v>352</v>
      </c>
      <c r="N113" s="109"/>
      <c r="O113" s="109">
        <v>28275</v>
      </c>
      <c r="P113" s="110">
        <f>VLOOKUP(I113,'FY21 Billing Rates'!$A$2:$C$13,3,FALSE)*O113*3</f>
        <v>0</v>
      </c>
      <c r="Q113" s="111"/>
      <c r="R113" s="111">
        <v>28275</v>
      </c>
      <c r="S113" s="112">
        <f>_xlfn.XLOOKUP($I113,'FY21 Billing Rates'!$A$2:$A$13,'FY21 Billing Rates'!$C$2:$C$13,,0)*R113*3</f>
        <v>0</v>
      </c>
      <c r="T113" s="113"/>
      <c r="U113" s="113">
        <v>28275</v>
      </c>
      <c r="V113" s="114">
        <f>_xlfn.XLOOKUP($I113,'FY21 Billing Rates'!$A$2:$A$13,'FY21 Billing Rates'!$C$2:$C$13,,0)*U113*3</f>
        <v>0</v>
      </c>
      <c r="W113" s="115">
        <f t="shared" si="2"/>
        <v>0</v>
      </c>
    </row>
    <row r="114" spans="1:23" s="128" customFormat="1" outlineLevel="1" x14ac:dyDescent="0.25">
      <c r="A114" s="117"/>
      <c r="B114" s="118"/>
      <c r="C114" s="119"/>
      <c r="D114" s="120"/>
      <c r="E114" s="121"/>
      <c r="F114" s="119"/>
      <c r="G114" s="119" t="s">
        <v>283</v>
      </c>
      <c r="H114" s="122"/>
      <c r="I114" s="122"/>
      <c r="J114" s="123">
        <v>28275</v>
      </c>
      <c r="K114" s="124">
        <f>SUBTOTAL(9,K113:K113)</f>
        <v>28275</v>
      </c>
      <c r="L114" s="127"/>
      <c r="M114" s="126"/>
      <c r="N114" s="124"/>
      <c r="O114" s="124">
        <f>SUBTOTAL(9,O113:O113)</f>
        <v>28275</v>
      </c>
      <c r="P114" s="127"/>
      <c r="Q114" s="124"/>
      <c r="R114" s="124">
        <f>SUM(R113)</f>
        <v>28275</v>
      </c>
      <c r="S114" s="125"/>
      <c r="T114" s="124"/>
      <c r="U114" s="124">
        <f>SUM(U113)</f>
        <v>28275</v>
      </c>
      <c r="V114" s="127"/>
      <c r="W114" s="127"/>
    </row>
    <row r="115" spans="1:23" s="64" customFormat="1" outlineLevel="2" x14ac:dyDescent="0.25">
      <c r="A115" s="99">
        <v>6</v>
      </c>
      <c r="B115" s="100"/>
      <c r="C115" s="101" t="s">
        <v>185</v>
      </c>
      <c r="D115" s="102">
        <v>4740</v>
      </c>
      <c r="E115" s="103">
        <v>4</v>
      </c>
      <c r="F115" s="101" t="s">
        <v>202</v>
      </c>
      <c r="G115" s="101" t="s">
        <v>284</v>
      </c>
      <c r="H115" s="104">
        <v>1</v>
      </c>
      <c r="I115" s="104">
        <v>1</v>
      </c>
      <c r="J115" s="129"/>
      <c r="K115" s="106">
        <v>1686</v>
      </c>
      <c r="L115" s="107">
        <f>VLOOKUP(I115,'FY21 Billing Rates'!$A$2:$C$13,3,FALSE)*K115*3</f>
        <v>5553.6840000000002</v>
      </c>
      <c r="M115" s="108" t="s">
        <v>352</v>
      </c>
      <c r="N115" s="109">
        <v>-1686</v>
      </c>
      <c r="O115" s="109">
        <v>1686</v>
      </c>
      <c r="P115" s="116">
        <f>VLOOKUP(I115,'FY21 Billing Rates'!$A$2:$C$13,3,FALSE)*O115*1</f>
        <v>1851.2280000000001</v>
      </c>
      <c r="Q115" s="111"/>
      <c r="R115" s="111">
        <v>0</v>
      </c>
      <c r="S115" s="112">
        <f>_xlfn.XLOOKUP($I115,'FY21 Billing Rates'!$A$2:$A$13,'FY21 Billing Rates'!$C$2:$C$13,,0)*R115*3</f>
        <v>0</v>
      </c>
      <c r="T115" s="113"/>
      <c r="U115" s="113">
        <v>0</v>
      </c>
      <c r="V115" s="114">
        <f>_xlfn.XLOOKUP($I115,'FY21 Billing Rates'!$A$2:$A$13,'FY21 Billing Rates'!$C$2:$C$13,,0)*U115*3</f>
        <v>0</v>
      </c>
      <c r="W115" s="115">
        <f t="shared" si="2"/>
        <v>7404.9120000000003</v>
      </c>
    </row>
    <row r="116" spans="1:23" s="64" customFormat="1" outlineLevel="2" x14ac:dyDescent="0.25">
      <c r="A116" s="99">
        <v>7</v>
      </c>
      <c r="B116" s="100"/>
      <c r="C116" s="101" t="s">
        <v>185</v>
      </c>
      <c r="D116" s="102">
        <v>4735</v>
      </c>
      <c r="E116" s="103">
        <v>4</v>
      </c>
      <c r="F116" s="101" t="s">
        <v>197</v>
      </c>
      <c r="G116" s="101" t="s">
        <v>284</v>
      </c>
      <c r="H116" s="104">
        <v>1</v>
      </c>
      <c r="I116" s="104">
        <v>1</v>
      </c>
      <c r="J116" s="129"/>
      <c r="K116" s="106">
        <v>24134</v>
      </c>
      <c r="L116" s="107">
        <f>VLOOKUP(I116,'FY21 Billing Rates'!$A$2:$C$13,3,FALSE)*K116*3</f>
        <v>79497.396000000008</v>
      </c>
      <c r="M116" s="108" t="s">
        <v>352</v>
      </c>
      <c r="N116" s="109">
        <v>-24134</v>
      </c>
      <c r="O116" s="109">
        <v>24134</v>
      </c>
      <c r="P116" s="116">
        <f>VLOOKUP(I116,'FY21 Billing Rates'!$A$2:$C$13,3,FALSE)*O116*1</f>
        <v>26499.132000000001</v>
      </c>
      <c r="Q116" s="111"/>
      <c r="R116" s="111">
        <v>0</v>
      </c>
      <c r="S116" s="112">
        <f>_xlfn.XLOOKUP($I116,'FY21 Billing Rates'!$A$2:$A$13,'FY21 Billing Rates'!$C$2:$C$13,,0)*R116*3</f>
        <v>0</v>
      </c>
      <c r="T116" s="113"/>
      <c r="U116" s="113">
        <v>0</v>
      </c>
      <c r="V116" s="114">
        <f>_xlfn.XLOOKUP($I116,'FY21 Billing Rates'!$A$2:$A$13,'FY21 Billing Rates'!$C$2:$C$13,,0)*U116*3</f>
        <v>0</v>
      </c>
      <c r="W116" s="115">
        <f t="shared" si="2"/>
        <v>105996.52800000001</v>
      </c>
    </row>
    <row r="117" spans="1:23" s="64" customFormat="1" outlineLevel="2" x14ac:dyDescent="0.25">
      <c r="A117" s="99">
        <v>8</v>
      </c>
      <c r="B117" s="100"/>
      <c r="C117" s="101" t="s">
        <v>185</v>
      </c>
      <c r="D117" s="102">
        <v>4735</v>
      </c>
      <c r="E117" s="103">
        <v>4</v>
      </c>
      <c r="F117" s="101" t="s">
        <v>197</v>
      </c>
      <c r="G117" s="101" t="s">
        <v>284</v>
      </c>
      <c r="H117" s="104">
        <v>1</v>
      </c>
      <c r="I117" s="104">
        <v>1</v>
      </c>
      <c r="J117" s="129"/>
      <c r="K117" s="106">
        <v>206</v>
      </c>
      <c r="L117" s="107">
        <f>VLOOKUP(I117,'FY21 Billing Rates'!$A$2:$C$13,3,FALSE)*K117*3</f>
        <v>678.56400000000008</v>
      </c>
      <c r="M117" s="108" t="s">
        <v>352</v>
      </c>
      <c r="N117" s="109">
        <v>-206</v>
      </c>
      <c r="O117" s="109">
        <v>206</v>
      </c>
      <c r="P117" s="116">
        <f>VLOOKUP(I117,'FY21 Billing Rates'!$A$2:$C$13,3,FALSE)*O117*1</f>
        <v>226.18800000000002</v>
      </c>
      <c r="Q117" s="111"/>
      <c r="R117" s="111">
        <v>0</v>
      </c>
      <c r="S117" s="112">
        <f>_xlfn.XLOOKUP($I117,'FY21 Billing Rates'!$A$2:$A$13,'FY21 Billing Rates'!$C$2:$C$13,,0)*R117*3</f>
        <v>0</v>
      </c>
      <c r="T117" s="113"/>
      <c r="U117" s="113">
        <v>0</v>
      </c>
      <c r="V117" s="114">
        <f>_xlfn.XLOOKUP($I117,'FY21 Billing Rates'!$A$2:$A$13,'FY21 Billing Rates'!$C$2:$C$13,,0)*U117*3</f>
        <v>0</v>
      </c>
      <c r="W117" s="115">
        <f t="shared" si="2"/>
        <v>904.75200000000007</v>
      </c>
    </row>
    <row r="118" spans="1:23" s="64" customFormat="1" outlineLevel="2" x14ac:dyDescent="0.25">
      <c r="A118" s="99">
        <v>9</v>
      </c>
      <c r="B118" s="100"/>
      <c r="C118" s="101" t="s">
        <v>185</v>
      </c>
      <c r="D118" s="102">
        <v>4732</v>
      </c>
      <c r="E118" s="103">
        <v>4</v>
      </c>
      <c r="F118" s="101" t="s">
        <v>196</v>
      </c>
      <c r="G118" s="101" t="s">
        <v>284</v>
      </c>
      <c r="H118" s="104">
        <v>1</v>
      </c>
      <c r="I118" s="104">
        <v>1</v>
      </c>
      <c r="J118" s="129"/>
      <c r="K118" s="106">
        <v>250</v>
      </c>
      <c r="L118" s="107">
        <f>VLOOKUP(I118,'FY21 Billing Rates'!$A$2:$C$13,3,FALSE)*K118*3</f>
        <v>823.5</v>
      </c>
      <c r="M118" s="108" t="s">
        <v>352</v>
      </c>
      <c r="N118" s="109">
        <v>-250</v>
      </c>
      <c r="O118" s="109">
        <v>250</v>
      </c>
      <c r="P118" s="116">
        <f>VLOOKUP(I118,'FY21 Billing Rates'!$A$2:$C$13,3,FALSE)*O118*1</f>
        <v>274.5</v>
      </c>
      <c r="Q118" s="111"/>
      <c r="R118" s="111">
        <v>0</v>
      </c>
      <c r="S118" s="112">
        <f>_xlfn.XLOOKUP($I118,'FY21 Billing Rates'!$A$2:$A$13,'FY21 Billing Rates'!$C$2:$C$13,,0)*R118*3</f>
        <v>0</v>
      </c>
      <c r="T118" s="113"/>
      <c r="U118" s="113">
        <v>0</v>
      </c>
      <c r="V118" s="114">
        <f>_xlfn.XLOOKUP($I118,'FY21 Billing Rates'!$A$2:$A$13,'FY21 Billing Rates'!$C$2:$C$13,,0)*U118*3</f>
        <v>0</v>
      </c>
      <c r="W118" s="115">
        <f t="shared" si="2"/>
        <v>1098</v>
      </c>
    </row>
    <row r="119" spans="1:23" s="64" customFormat="1" outlineLevel="2" x14ac:dyDescent="0.25">
      <c r="A119" s="99">
        <v>10</v>
      </c>
      <c r="B119" s="100"/>
      <c r="C119" s="101" t="s">
        <v>185</v>
      </c>
      <c r="D119" s="102">
        <v>4722</v>
      </c>
      <c r="E119" s="103">
        <v>4</v>
      </c>
      <c r="F119" s="101" t="s">
        <v>193</v>
      </c>
      <c r="G119" s="101" t="s">
        <v>284</v>
      </c>
      <c r="H119" s="104">
        <v>1</v>
      </c>
      <c r="I119" s="104">
        <v>1</v>
      </c>
      <c r="J119" s="129"/>
      <c r="K119" s="106">
        <v>2524</v>
      </c>
      <c r="L119" s="107">
        <f>VLOOKUP(I119,'FY21 Billing Rates'!$A$2:$C$13,3,FALSE)*K119*3</f>
        <v>8314.0560000000005</v>
      </c>
      <c r="M119" s="108" t="s">
        <v>352</v>
      </c>
      <c r="N119" s="109">
        <v>-2524</v>
      </c>
      <c r="O119" s="109">
        <v>2524</v>
      </c>
      <c r="P119" s="116">
        <f>VLOOKUP(I119,'FY21 Billing Rates'!$A$2:$C$13,3,FALSE)*O119*1</f>
        <v>2771.3520000000003</v>
      </c>
      <c r="Q119" s="111"/>
      <c r="R119" s="111">
        <v>0</v>
      </c>
      <c r="S119" s="112">
        <f>_xlfn.XLOOKUP($I119,'FY21 Billing Rates'!$A$2:$A$13,'FY21 Billing Rates'!$C$2:$C$13,,0)*R119*3</f>
        <v>0</v>
      </c>
      <c r="T119" s="113"/>
      <c r="U119" s="113">
        <v>0</v>
      </c>
      <c r="V119" s="114">
        <f>_xlfn.XLOOKUP($I119,'FY21 Billing Rates'!$A$2:$A$13,'FY21 Billing Rates'!$C$2:$C$13,,0)*U119*3</f>
        <v>0</v>
      </c>
      <c r="W119" s="115">
        <f t="shared" si="2"/>
        <v>11085.408000000001</v>
      </c>
    </row>
    <row r="120" spans="1:23" s="128" customFormat="1" outlineLevel="1" x14ac:dyDescent="0.25">
      <c r="A120" s="117"/>
      <c r="B120" s="118"/>
      <c r="C120" s="119"/>
      <c r="D120" s="120"/>
      <c r="E120" s="121"/>
      <c r="F120" s="119"/>
      <c r="G120" s="119" t="s">
        <v>285</v>
      </c>
      <c r="H120" s="122"/>
      <c r="I120" s="122"/>
      <c r="J120" s="123">
        <v>28800</v>
      </c>
      <c r="K120" s="124">
        <f>SUBTOTAL(9,K115:K119)</f>
        <v>28800</v>
      </c>
      <c r="L120" s="127"/>
      <c r="M120" s="126"/>
      <c r="N120" s="124"/>
      <c r="O120" s="124">
        <f>SUBTOTAL(9,O115:O119)</f>
        <v>28800</v>
      </c>
      <c r="P120" s="127"/>
      <c r="Q120" s="124"/>
      <c r="R120" s="124">
        <f>SUM(R115:R119)</f>
        <v>0</v>
      </c>
      <c r="S120" s="125"/>
      <c r="T120" s="124"/>
      <c r="U120" s="124">
        <f>SUM(U115:U119)</f>
        <v>0</v>
      </c>
      <c r="V120" s="127"/>
      <c r="W120" s="127"/>
    </row>
    <row r="121" spans="1:23" s="41" customFormat="1" outlineLevel="2" x14ac:dyDescent="0.25">
      <c r="A121" s="99"/>
      <c r="B121" s="100"/>
      <c r="C121" s="101" t="s">
        <v>48</v>
      </c>
      <c r="D121" s="102">
        <v>1349</v>
      </c>
      <c r="E121" s="103">
        <v>12</v>
      </c>
      <c r="F121" s="101" t="s">
        <v>49</v>
      </c>
      <c r="G121" s="101" t="s">
        <v>286</v>
      </c>
      <c r="H121" s="104">
        <v>1</v>
      </c>
      <c r="I121" s="104">
        <v>8</v>
      </c>
      <c r="J121" s="129"/>
      <c r="K121" s="106">
        <v>8388</v>
      </c>
      <c r="L121" s="107">
        <f>VLOOKUP(I121,'FY21 Billing Rates'!$A$2:$C$13,3,FALSE)*K121*3</f>
        <v>0</v>
      </c>
      <c r="M121" s="108" t="s">
        <v>352</v>
      </c>
      <c r="N121" s="109"/>
      <c r="O121" s="109">
        <v>8388</v>
      </c>
      <c r="P121" s="110">
        <f>VLOOKUP(I121,'FY21 Billing Rates'!$A$2:$C$13,3,FALSE)*O121*3</f>
        <v>0</v>
      </c>
      <c r="Q121" s="111">
        <v>-500</v>
      </c>
      <c r="R121" s="111">
        <v>7888</v>
      </c>
      <c r="S121" s="112">
        <f>_xlfn.XLOOKUP($I121,'FY21 Billing Rates'!$A$2:$A$13,'FY21 Billing Rates'!$C$2:$C$13,,0)*R121*3</f>
        <v>0</v>
      </c>
      <c r="T121" s="113"/>
      <c r="U121" s="113">
        <v>7888</v>
      </c>
      <c r="V121" s="114">
        <f>_xlfn.XLOOKUP($I121,'FY21 Billing Rates'!$A$2:$A$13,'FY21 Billing Rates'!$C$2:$C$13,,0)*U121*3</f>
        <v>0</v>
      </c>
      <c r="W121" s="115">
        <f t="shared" si="2"/>
        <v>0</v>
      </c>
    </row>
    <row r="122" spans="1:23" s="41" customFormat="1" outlineLevel="2" x14ac:dyDescent="0.25">
      <c r="A122" s="99">
        <v>65</v>
      </c>
      <c r="B122" s="100"/>
      <c r="C122" s="101" t="s">
        <v>93</v>
      </c>
      <c r="D122" s="102">
        <v>2361</v>
      </c>
      <c r="E122" s="103">
        <v>4</v>
      </c>
      <c r="F122" s="101" t="s">
        <v>94</v>
      </c>
      <c r="G122" s="101" t="s">
        <v>286</v>
      </c>
      <c r="H122" s="104">
        <v>1</v>
      </c>
      <c r="I122" s="104">
        <v>1</v>
      </c>
      <c r="J122" s="129"/>
      <c r="K122" s="106">
        <v>0</v>
      </c>
      <c r="L122" s="107">
        <f>VLOOKUP(I122,'FY21 Billing Rates'!$A$2:$C$13,3,FALSE)*K122*3</f>
        <v>0</v>
      </c>
      <c r="M122" s="108"/>
      <c r="N122" s="109"/>
      <c r="O122" s="109">
        <v>0</v>
      </c>
      <c r="P122" s="110">
        <f>VLOOKUP(I122,'FY21 Billing Rates'!$A$2:$C$13,3,FALSE)*O122*3</f>
        <v>0</v>
      </c>
      <c r="Q122" s="134">
        <v>500</v>
      </c>
      <c r="R122" s="111">
        <v>500</v>
      </c>
      <c r="S122" s="116">
        <f>_xlfn.XLOOKUP($I122,'FY21 Billing Rates'!$A$2:$A$13,'FY21 Billing Rates'!$C$2:$C$13,,0)*R122*0.5</f>
        <v>274.5</v>
      </c>
      <c r="T122" s="113"/>
      <c r="U122" s="113">
        <v>500</v>
      </c>
      <c r="V122" s="114">
        <f>_xlfn.XLOOKUP($I122,'FY21 Billing Rates'!$A$2:$A$13,'FY21 Billing Rates'!$C$2:$C$13,,0)*U122*3</f>
        <v>1647</v>
      </c>
      <c r="W122" s="115">
        <f t="shared" si="2"/>
        <v>1921.5</v>
      </c>
    </row>
    <row r="123" spans="1:23" s="41" customFormat="1" outlineLevel="2" x14ac:dyDescent="0.25">
      <c r="A123" s="99"/>
      <c r="B123" s="100"/>
      <c r="C123" s="101" t="s">
        <v>129</v>
      </c>
      <c r="D123" s="102">
        <v>3228</v>
      </c>
      <c r="E123" s="103">
        <v>4</v>
      </c>
      <c r="F123" s="101" t="s">
        <v>130</v>
      </c>
      <c r="G123" s="101" t="s">
        <v>286</v>
      </c>
      <c r="H123" s="104">
        <v>1</v>
      </c>
      <c r="I123" s="104">
        <v>1</v>
      </c>
      <c r="J123" s="129"/>
      <c r="K123" s="106">
        <v>3321</v>
      </c>
      <c r="L123" s="107">
        <f>VLOOKUP(I123,'FY21 Billing Rates'!$A$2:$C$13,3,FALSE)*K123*3</f>
        <v>10939.374</v>
      </c>
      <c r="M123" s="108" t="s">
        <v>352</v>
      </c>
      <c r="N123" s="109"/>
      <c r="O123" s="109">
        <v>3321</v>
      </c>
      <c r="P123" s="110">
        <f>VLOOKUP(I123,'FY21 Billing Rates'!$A$2:$C$13,3,FALSE)*O123*3</f>
        <v>10939.374</v>
      </c>
      <c r="Q123" s="111"/>
      <c r="R123" s="111">
        <v>3321</v>
      </c>
      <c r="S123" s="112">
        <f>_xlfn.XLOOKUP($I123,'FY21 Billing Rates'!$A$2:$A$13,'FY21 Billing Rates'!$C$2:$C$13,,0)*R123*3</f>
        <v>10939.374</v>
      </c>
      <c r="T123" s="113"/>
      <c r="U123" s="113">
        <v>3321</v>
      </c>
      <c r="V123" s="114">
        <f>_xlfn.XLOOKUP($I123,'FY21 Billing Rates'!$A$2:$A$13,'FY21 Billing Rates'!$C$2:$C$13,,0)*U123*3</f>
        <v>10939.374</v>
      </c>
      <c r="W123" s="115">
        <f t="shared" si="2"/>
        <v>43757.495999999999</v>
      </c>
    </row>
    <row r="124" spans="1:23" s="41" customFormat="1" outlineLevel="2" x14ac:dyDescent="0.25">
      <c r="A124" s="99"/>
      <c r="B124" s="100"/>
      <c r="C124" s="101" t="s">
        <v>129</v>
      </c>
      <c r="D124" s="102">
        <v>3238</v>
      </c>
      <c r="E124" s="103">
        <v>4</v>
      </c>
      <c r="F124" s="101" t="s">
        <v>132</v>
      </c>
      <c r="G124" s="101" t="s">
        <v>286</v>
      </c>
      <c r="H124" s="104">
        <v>1</v>
      </c>
      <c r="I124" s="104">
        <v>1</v>
      </c>
      <c r="J124" s="129"/>
      <c r="K124" s="106">
        <v>111</v>
      </c>
      <c r="L124" s="107">
        <f>VLOOKUP(I124,'FY21 Billing Rates'!$A$2:$C$13,3,FALSE)*K124*3</f>
        <v>365.63400000000001</v>
      </c>
      <c r="M124" s="108" t="s">
        <v>352</v>
      </c>
      <c r="N124" s="109"/>
      <c r="O124" s="109">
        <v>111</v>
      </c>
      <c r="P124" s="110">
        <f>VLOOKUP(I124,'FY21 Billing Rates'!$A$2:$C$13,3,FALSE)*O124*3</f>
        <v>365.63400000000001</v>
      </c>
      <c r="Q124" s="111"/>
      <c r="R124" s="111">
        <v>111</v>
      </c>
      <c r="S124" s="112">
        <f>_xlfn.XLOOKUP($I124,'FY21 Billing Rates'!$A$2:$A$13,'FY21 Billing Rates'!$C$2:$C$13,,0)*R124*3</f>
        <v>365.63400000000001</v>
      </c>
      <c r="T124" s="113"/>
      <c r="U124" s="113">
        <v>111</v>
      </c>
      <c r="V124" s="114">
        <f>_xlfn.XLOOKUP($I124,'FY21 Billing Rates'!$A$2:$A$13,'FY21 Billing Rates'!$C$2:$C$13,,0)*U124*3</f>
        <v>365.63400000000001</v>
      </c>
      <c r="W124" s="115">
        <f t="shared" si="2"/>
        <v>1462.5360000000001</v>
      </c>
    </row>
    <row r="125" spans="1:23" s="41" customFormat="1" outlineLevel="2" x14ac:dyDescent="0.25">
      <c r="A125" s="99"/>
      <c r="B125" s="100"/>
      <c r="C125" s="101" t="s">
        <v>129</v>
      </c>
      <c r="D125" s="102">
        <v>4862</v>
      </c>
      <c r="E125" s="103">
        <v>4</v>
      </c>
      <c r="F125" s="101" t="s">
        <v>208</v>
      </c>
      <c r="G125" s="101" t="s">
        <v>286</v>
      </c>
      <c r="H125" s="104">
        <v>1</v>
      </c>
      <c r="I125" s="104">
        <v>1</v>
      </c>
      <c r="J125" s="129"/>
      <c r="K125" s="106">
        <v>167</v>
      </c>
      <c r="L125" s="107">
        <f>VLOOKUP(I125,'FY21 Billing Rates'!$A$2:$C$13,3,FALSE)*K125*3</f>
        <v>550.09800000000007</v>
      </c>
      <c r="M125" s="108" t="s">
        <v>352</v>
      </c>
      <c r="N125" s="109"/>
      <c r="O125" s="109">
        <v>167</v>
      </c>
      <c r="P125" s="110">
        <f>VLOOKUP(I125,'FY21 Billing Rates'!$A$2:$C$13,3,FALSE)*O125*3</f>
        <v>550.09800000000007</v>
      </c>
      <c r="Q125" s="111"/>
      <c r="R125" s="111">
        <v>167</v>
      </c>
      <c r="S125" s="112">
        <f>_xlfn.XLOOKUP($I125,'FY21 Billing Rates'!$A$2:$A$13,'FY21 Billing Rates'!$C$2:$C$13,,0)*R125*3</f>
        <v>550.09800000000007</v>
      </c>
      <c r="T125" s="113"/>
      <c r="U125" s="113">
        <v>167</v>
      </c>
      <c r="V125" s="114">
        <f>_xlfn.XLOOKUP($I125,'FY21 Billing Rates'!$A$2:$A$13,'FY21 Billing Rates'!$C$2:$C$13,,0)*U125*3</f>
        <v>550.09800000000007</v>
      </c>
      <c r="W125" s="115">
        <f t="shared" si="2"/>
        <v>2200.3920000000003</v>
      </c>
    </row>
    <row r="126" spans="1:23" s="41" customFormat="1" outlineLevel="2" x14ac:dyDescent="0.25">
      <c r="A126" s="99"/>
      <c r="B126" s="100"/>
      <c r="C126" s="101" t="s">
        <v>129</v>
      </c>
      <c r="D126" s="102">
        <v>3233</v>
      </c>
      <c r="E126" s="103">
        <v>4</v>
      </c>
      <c r="F126" s="101" t="s">
        <v>131</v>
      </c>
      <c r="G126" s="101" t="s">
        <v>286</v>
      </c>
      <c r="H126" s="104">
        <v>1</v>
      </c>
      <c r="I126" s="104">
        <v>1</v>
      </c>
      <c r="J126" s="129"/>
      <c r="K126" s="106">
        <v>29088</v>
      </c>
      <c r="L126" s="107">
        <f>VLOOKUP(I126,'FY21 Billing Rates'!$A$2:$C$13,3,FALSE)*K126*3</f>
        <v>95815.872000000003</v>
      </c>
      <c r="M126" s="108" t="s">
        <v>352</v>
      </c>
      <c r="N126" s="109"/>
      <c r="O126" s="109">
        <v>29088</v>
      </c>
      <c r="P126" s="110">
        <f>VLOOKUP(I126,'FY21 Billing Rates'!$A$2:$C$13,3,FALSE)*O126*3</f>
        <v>95815.872000000003</v>
      </c>
      <c r="Q126" s="111"/>
      <c r="R126" s="111">
        <v>29088</v>
      </c>
      <c r="S126" s="112">
        <f>_xlfn.XLOOKUP($I126,'FY21 Billing Rates'!$A$2:$A$13,'FY21 Billing Rates'!$C$2:$C$13,,0)*R126*3</f>
        <v>95815.872000000003</v>
      </c>
      <c r="T126" s="113"/>
      <c r="U126" s="113">
        <v>29088</v>
      </c>
      <c r="V126" s="114">
        <f>_xlfn.XLOOKUP($I126,'FY21 Billing Rates'!$A$2:$A$13,'FY21 Billing Rates'!$C$2:$C$13,,0)*U126*3</f>
        <v>95815.872000000003</v>
      </c>
      <c r="W126" s="115">
        <f t="shared" si="2"/>
        <v>383263.48800000001</v>
      </c>
    </row>
    <row r="127" spans="1:23" s="128" customFormat="1" outlineLevel="1" x14ac:dyDescent="0.25">
      <c r="A127" s="117"/>
      <c r="B127" s="118"/>
      <c r="C127" s="119"/>
      <c r="D127" s="120"/>
      <c r="E127" s="121"/>
      <c r="F127" s="119"/>
      <c r="G127" s="119" t="s">
        <v>287</v>
      </c>
      <c r="H127" s="122"/>
      <c r="I127" s="122"/>
      <c r="J127" s="123">
        <v>41075</v>
      </c>
      <c r="K127" s="124">
        <f>SUBTOTAL(9,K121:K126)</f>
        <v>41075</v>
      </c>
      <c r="L127" s="127"/>
      <c r="M127" s="126"/>
      <c r="N127" s="124"/>
      <c r="O127" s="124">
        <f>SUBTOTAL(9,O121:O126)</f>
        <v>41075</v>
      </c>
      <c r="P127" s="127"/>
      <c r="Q127" s="124"/>
      <c r="R127" s="124">
        <f>SUM(R121:R126)</f>
        <v>41075</v>
      </c>
      <c r="S127" s="125"/>
      <c r="T127" s="124"/>
      <c r="U127" s="124">
        <f>SUM(U121:U126)</f>
        <v>41075</v>
      </c>
      <c r="V127" s="127"/>
      <c r="W127" s="127"/>
    </row>
    <row r="128" spans="1:23" s="64" customFormat="1" outlineLevel="2" x14ac:dyDescent="0.25">
      <c r="A128" s="99">
        <v>11</v>
      </c>
      <c r="B128" s="100"/>
      <c r="C128" s="101" t="s">
        <v>11</v>
      </c>
      <c r="D128" s="102">
        <v>1030</v>
      </c>
      <c r="E128" s="103">
        <v>4</v>
      </c>
      <c r="F128" s="101" t="s">
        <v>24</v>
      </c>
      <c r="G128" s="101" t="s">
        <v>288</v>
      </c>
      <c r="H128" s="104">
        <v>1</v>
      </c>
      <c r="I128" s="104">
        <v>1</v>
      </c>
      <c r="J128" s="129"/>
      <c r="K128" s="106">
        <v>21794</v>
      </c>
      <c r="L128" s="107">
        <f>VLOOKUP(I128,'FY21 Billing Rates'!$A$2:C97,3,FALSE)*K128*3</f>
        <v>71789.436000000002</v>
      </c>
      <c r="M128" s="108" t="s">
        <v>352</v>
      </c>
      <c r="N128" s="109">
        <v>-5386</v>
      </c>
      <c r="O128" s="109">
        <v>16408</v>
      </c>
      <c r="P128" s="116">
        <f>VLOOKUP(I128,'FY21 Billing Rates'!$A$2:C97,3,FALSE)*O128*3</f>
        <v>54047.952000000005</v>
      </c>
      <c r="Q128" s="111"/>
      <c r="R128" s="111">
        <v>16408</v>
      </c>
      <c r="S128" s="112">
        <f>_xlfn.XLOOKUP($I128,'FY21 Billing Rates'!$A$2:$A$13,'FY21 Billing Rates'!$C$2:$C$13,,0)*R128*3</f>
        <v>54047.952000000005</v>
      </c>
      <c r="T128" s="113"/>
      <c r="U128" s="113">
        <v>16408</v>
      </c>
      <c r="V128" s="114">
        <f>_xlfn.XLOOKUP($I128,'FY21 Billing Rates'!$A$2:$A$13,'FY21 Billing Rates'!$C$2:$C$13,,0)*U128*3</f>
        <v>54047.952000000005</v>
      </c>
      <c r="W128" s="115">
        <f t="shared" si="2"/>
        <v>233933.29200000002</v>
      </c>
    </row>
    <row r="129" spans="1:23" s="64" customFormat="1" outlineLevel="2" x14ac:dyDescent="0.25">
      <c r="A129" s="99">
        <v>12</v>
      </c>
      <c r="B129" s="100"/>
      <c r="C129" s="101" t="s">
        <v>11</v>
      </c>
      <c r="D129" s="102">
        <v>1031</v>
      </c>
      <c r="E129" s="103">
        <v>11</v>
      </c>
      <c r="F129" s="101" t="s">
        <v>24</v>
      </c>
      <c r="G129" s="101" t="s">
        <v>288</v>
      </c>
      <c r="H129" s="104">
        <v>1</v>
      </c>
      <c r="I129" s="104">
        <v>1</v>
      </c>
      <c r="J129" s="129"/>
      <c r="K129" s="106">
        <v>0</v>
      </c>
      <c r="L129" s="107">
        <f>VLOOKUP(I129,'FY21 Billing Rates'!$A$2:C98,3,FALSE)*K129*3</f>
        <v>0</v>
      </c>
      <c r="M129" s="108" t="s">
        <v>352</v>
      </c>
      <c r="N129" s="109">
        <v>478</v>
      </c>
      <c r="O129" s="109">
        <v>478</v>
      </c>
      <c r="P129" s="116">
        <f>VLOOKUP(I129,'FY21 Billing Rates'!$A$2:C98,3,FALSE)*O129*3</f>
        <v>1574.5320000000002</v>
      </c>
      <c r="Q129" s="111"/>
      <c r="R129" s="111">
        <v>478</v>
      </c>
      <c r="S129" s="112">
        <f>_xlfn.XLOOKUP($I129,'FY21 Billing Rates'!$A$2:$A$13,'FY21 Billing Rates'!$C$2:$C$13,,0)*R129*3</f>
        <v>1574.5320000000002</v>
      </c>
      <c r="T129" s="113"/>
      <c r="U129" s="113">
        <v>478</v>
      </c>
      <c r="V129" s="114">
        <f>_xlfn.XLOOKUP($I129,'FY21 Billing Rates'!$A$2:$A$13,'FY21 Billing Rates'!$C$2:$C$13,,0)*U129*3</f>
        <v>1574.5320000000002</v>
      </c>
      <c r="W129" s="115">
        <f t="shared" si="2"/>
        <v>4723.5960000000005</v>
      </c>
    </row>
    <row r="130" spans="1:23" s="64" customFormat="1" outlineLevel="2" x14ac:dyDescent="0.25">
      <c r="A130" s="99">
        <v>13</v>
      </c>
      <c r="B130" s="100"/>
      <c r="C130" s="101" t="s">
        <v>11</v>
      </c>
      <c r="D130" s="102">
        <v>1031</v>
      </c>
      <c r="E130" s="103">
        <v>21</v>
      </c>
      <c r="F130" s="101" t="s">
        <v>24</v>
      </c>
      <c r="G130" s="101" t="s">
        <v>288</v>
      </c>
      <c r="H130" s="104">
        <v>1</v>
      </c>
      <c r="I130" s="104">
        <v>1</v>
      </c>
      <c r="J130" s="129"/>
      <c r="K130" s="106">
        <v>0</v>
      </c>
      <c r="L130" s="107">
        <f>VLOOKUP(I130,'FY21 Billing Rates'!$A$2:C99,3,FALSE)*K130*3</f>
        <v>0</v>
      </c>
      <c r="M130" s="108" t="s">
        <v>352</v>
      </c>
      <c r="N130" s="109">
        <v>478</v>
      </c>
      <c r="O130" s="109">
        <v>478</v>
      </c>
      <c r="P130" s="116">
        <f>VLOOKUP(I130,'FY21 Billing Rates'!$A$2:C99,3,FALSE)*O130*3</f>
        <v>1574.5320000000002</v>
      </c>
      <c r="Q130" s="111"/>
      <c r="R130" s="111">
        <v>478</v>
      </c>
      <c r="S130" s="112">
        <f>_xlfn.XLOOKUP($I130,'FY21 Billing Rates'!$A$2:$A$13,'FY21 Billing Rates'!$C$2:$C$13,,0)*R130*3</f>
        <v>1574.5320000000002</v>
      </c>
      <c r="T130" s="113"/>
      <c r="U130" s="113">
        <v>478</v>
      </c>
      <c r="V130" s="114">
        <f>_xlfn.XLOOKUP($I130,'FY21 Billing Rates'!$A$2:$A$13,'FY21 Billing Rates'!$C$2:$C$13,,0)*U130*3</f>
        <v>1574.5320000000002</v>
      </c>
      <c r="W130" s="115">
        <f t="shared" si="2"/>
        <v>4723.5960000000005</v>
      </c>
    </row>
    <row r="131" spans="1:23" s="64" customFormat="1" outlineLevel="2" x14ac:dyDescent="0.25">
      <c r="A131" s="99">
        <v>14</v>
      </c>
      <c r="B131" s="100"/>
      <c r="C131" s="101" t="s">
        <v>11</v>
      </c>
      <c r="D131" s="102">
        <v>1041</v>
      </c>
      <c r="E131" s="103">
        <v>4</v>
      </c>
      <c r="F131" s="101" t="s">
        <v>31</v>
      </c>
      <c r="G131" s="101" t="s">
        <v>288</v>
      </c>
      <c r="H131" s="104">
        <v>1</v>
      </c>
      <c r="I131" s="104">
        <v>1</v>
      </c>
      <c r="J131" s="129"/>
      <c r="K131" s="106">
        <v>346</v>
      </c>
      <c r="L131" s="107">
        <f>VLOOKUP(I131,'FY21 Billing Rates'!$A$2:C100,3,FALSE)*K131*3</f>
        <v>1139.7240000000002</v>
      </c>
      <c r="M131" s="108" t="s">
        <v>352</v>
      </c>
      <c r="N131" s="109">
        <v>-346</v>
      </c>
      <c r="O131" s="109">
        <v>0</v>
      </c>
      <c r="P131" s="116">
        <f>VLOOKUP(I131,'FY21 Billing Rates'!$A$2:C100,3,FALSE)*O131*3</f>
        <v>0</v>
      </c>
      <c r="Q131" s="111"/>
      <c r="R131" s="111">
        <v>0</v>
      </c>
      <c r="S131" s="112">
        <f>_xlfn.XLOOKUP($I131,'FY21 Billing Rates'!$A$2:$A$13,'FY21 Billing Rates'!$C$2:$C$13,,0)*R131*3</f>
        <v>0</v>
      </c>
      <c r="T131" s="113"/>
      <c r="U131" s="113">
        <v>0</v>
      </c>
      <c r="V131" s="114">
        <f>_xlfn.XLOOKUP($I131,'FY21 Billing Rates'!$A$2:$A$13,'FY21 Billing Rates'!$C$2:$C$13,,0)*U131*3</f>
        <v>0</v>
      </c>
      <c r="W131" s="115">
        <f t="shared" si="2"/>
        <v>1139.7240000000002</v>
      </c>
    </row>
    <row r="132" spans="1:23" s="64" customFormat="1" outlineLevel="2" x14ac:dyDescent="0.25">
      <c r="A132" s="99">
        <v>15</v>
      </c>
      <c r="B132" s="100"/>
      <c r="C132" s="101" t="s">
        <v>11</v>
      </c>
      <c r="D132" s="102">
        <v>1040</v>
      </c>
      <c r="E132" s="103">
        <v>18</v>
      </c>
      <c r="F132" s="101" t="s">
        <v>30</v>
      </c>
      <c r="G132" s="101" t="s">
        <v>288</v>
      </c>
      <c r="H132" s="104">
        <v>1</v>
      </c>
      <c r="I132" s="104">
        <v>1</v>
      </c>
      <c r="J132" s="129"/>
      <c r="K132" s="106">
        <v>1384</v>
      </c>
      <c r="L132" s="107">
        <f>VLOOKUP(I132,'FY21 Billing Rates'!$A$2:C101,3,FALSE)*K132*3</f>
        <v>4558.8960000000006</v>
      </c>
      <c r="M132" s="108" t="s">
        <v>352</v>
      </c>
      <c r="N132" s="109">
        <v>528</v>
      </c>
      <c r="O132" s="109">
        <v>1912</v>
      </c>
      <c r="P132" s="116">
        <f>VLOOKUP(I132,'FY21 Billing Rates'!$A$2:C101,3,FALSE)*O132*3</f>
        <v>6298.1280000000006</v>
      </c>
      <c r="Q132" s="111"/>
      <c r="R132" s="111">
        <v>1912</v>
      </c>
      <c r="S132" s="112">
        <f>_xlfn.XLOOKUP($I132,'FY21 Billing Rates'!$A$2:$A$13,'FY21 Billing Rates'!$C$2:$C$13,,0)*R132*3</f>
        <v>6298.1280000000006</v>
      </c>
      <c r="T132" s="113"/>
      <c r="U132" s="113">
        <v>1912</v>
      </c>
      <c r="V132" s="114">
        <f>_xlfn.XLOOKUP($I132,'FY21 Billing Rates'!$A$2:$A$13,'FY21 Billing Rates'!$C$2:$C$13,,0)*U132*3</f>
        <v>6298.1280000000006</v>
      </c>
      <c r="W132" s="115">
        <f t="shared" si="2"/>
        <v>23453.280000000002</v>
      </c>
    </row>
    <row r="133" spans="1:23" s="64" customFormat="1" outlineLevel="2" x14ac:dyDescent="0.25">
      <c r="A133" s="99">
        <v>16</v>
      </c>
      <c r="B133" s="100"/>
      <c r="C133" s="101" t="s">
        <v>11</v>
      </c>
      <c r="D133" s="102">
        <v>1045</v>
      </c>
      <c r="E133" s="103">
        <v>4</v>
      </c>
      <c r="F133" s="101" t="s">
        <v>33</v>
      </c>
      <c r="G133" s="101" t="s">
        <v>288</v>
      </c>
      <c r="H133" s="104">
        <v>1</v>
      </c>
      <c r="I133" s="104">
        <v>1</v>
      </c>
      <c r="J133" s="129"/>
      <c r="K133" s="106">
        <v>1384</v>
      </c>
      <c r="L133" s="107">
        <f>VLOOKUP(I133,'FY21 Billing Rates'!$A$2:C102,3,FALSE)*K133*3</f>
        <v>4558.8960000000006</v>
      </c>
      <c r="M133" s="108" t="s">
        <v>352</v>
      </c>
      <c r="N133" s="109">
        <v>1006</v>
      </c>
      <c r="O133" s="109">
        <f>K133+N133</f>
        <v>2390</v>
      </c>
      <c r="P133" s="116">
        <f>VLOOKUP(I133,'FY21 Billing Rates'!$A$2:C102,3,FALSE)*O133*3</f>
        <v>7872.6600000000008</v>
      </c>
      <c r="Q133" s="111"/>
      <c r="R133" s="111">
        <v>2390</v>
      </c>
      <c r="S133" s="112">
        <f>_xlfn.XLOOKUP($I133,'FY21 Billing Rates'!$A$2:$A$13,'FY21 Billing Rates'!$C$2:$C$13,,0)*R133*3</f>
        <v>7872.6600000000008</v>
      </c>
      <c r="T133" s="113"/>
      <c r="U133" s="113">
        <v>2390</v>
      </c>
      <c r="V133" s="114">
        <f>_xlfn.XLOOKUP($I133,'FY21 Billing Rates'!$A$2:$A$13,'FY21 Billing Rates'!$C$2:$C$13,,0)*U133*3</f>
        <v>7872.6600000000008</v>
      </c>
      <c r="W133" s="115">
        <f t="shared" si="2"/>
        <v>28176.876</v>
      </c>
    </row>
    <row r="134" spans="1:23" s="64" customFormat="1" outlineLevel="2" x14ac:dyDescent="0.25">
      <c r="A134" s="99">
        <v>17</v>
      </c>
      <c r="B134" s="100"/>
      <c r="C134" s="101" t="s">
        <v>11</v>
      </c>
      <c r="D134" s="102">
        <v>1042</v>
      </c>
      <c r="E134" s="103">
        <v>4</v>
      </c>
      <c r="F134" s="101" t="s">
        <v>32</v>
      </c>
      <c r="G134" s="101" t="s">
        <v>288</v>
      </c>
      <c r="H134" s="104">
        <v>1</v>
      </c>
      <c r="I134" s="104">
        <v>1</v>
      </c>
      <c r="J134" s="129"/>
      <c r="K134" s="106">
        <v>346</v>
      </c>
      <c r="L134" s="107">
        <f>VLOOKUP(I134,'FY21 Billing Rates'!$A$2:C103,3,FALSE)*K134*3</f>
        <v>1139.7240000000002</v>
      </c>
      <c r="M134" s="108" t="s">
        <v>352</v>
      </c>
      <c r="N134" s="109">
        <v>132</v>
      </c>
      <c r="O134" s="109">
        <v>478</v>
      </c>
      <c r="P134" s="116">
        <f>VLOOKUP(I134,'FY21 Billing Rates'!$A$2:C103,3,FALSE)*O134*3</f>
        <v>1574.5320000000002</v>
      </c>
      <c r="Q134" s="111"/>
      <c r="R134" s="111">
        <v>478</v>
      </c>
      <c r="S134" s="112">
        <f>_xlfn.XLOOKUP($I134,'FY21 Billing Rates'!$A$2:$A$13,'FY21 Billing Rates'!$C$2:$C$13,,0)*R134*3</f>
        <v>1574.5320000000002</v>
      </c>
      <c r="T134" s="113"/>
      <c r="U134" s="113">
        <v>478</v>
      </c>
      <c r="V134" s="114">
        <f>_xlfn.XLOOKUP($I134,'FY21 Billing Rates'!$A$2:$A$13,'FY21 Billing Rates'!$C$2:$C$13,,0)*U134*3</f>
        <v>1574.5320000000002</v>
      </c>
      <c r="W134" s="115">
        <f t="shared" si="2"/>
        <v>5863.3200000000006</v>
      </c>
    </row>
    <row r="135" spans="1:23" s="64" customFormat="1" outlineLevel="2" x14ac:dyDescent="0.25">
      <c r="A135" s="99">
        <v>18</v>
      </c>
      <c r="B135" s="100"/>
      <c r="C135" s="101" t="s">
        <v>11</v>
      </c>
      <c r="D135" s="102">
        <v>1033</v>
      </c>
      <c r="E135" s="103">
        <v>4</v>
      </c>
      <c r="F135" s="101" t="s">
        <v>26</v>
      </c>
      <c r="G135" s="101" t="s">
        <v>288</v>
      </c>
      <c r="H135" s="104">
        <v>1</v>
      </c>
      <c r="I135" s="104">
        <v>1</v>
      </c>
      <c r="J135" s="129"/>
      <c r="K135" s="106">
        <v>346</v>
      </c>
      <c r="L135" s="107">
        <f>VLOOKUP(I135,'FY21 Billing Rates'!$A$2:C104,3,FALSE)*K135*3</f>
        <v>1139.7240000000002</v>
      </c>
      <c r="M135" s="108" t="s">
        <v>352</v>
      </c>
      <c r="N135" s="109">
        <v>610</v>
      </c>
      <c r="O135" s="109">
        <f>K135+N135</f>
        <v>956</v>
      </c>
      <c r="P135" s="116">
        <f>VLOOKUP(I135,'FY21 Billing Rates'!$A$2:C104,3,FALSE)*O135*3</f>
        <v>3149.0640000000003</v>
      </c>
      <c r="Q135" s="111"/>
      <c r="R135" s="111">
        <v>956</v>
      </c>
      <c r="S135" s="112">
        <f>_xlfn.XLOOKUP($I135,'FY21 Billing Rates'!$A$2:$A$13,'FY21 Billing Rates'!$C$2:$C$13,,0)*R135*3</f>
        <v>3149.0640000000003</v>
      </c>
      <c r="T135" s="113"/>
      <c r="U135" s="113">
        <v>956</v>
      </c>
      <c r="V135" s="114">
        <f>_xlfn.XLOOKUP($I135,'FY21 Billing Rates'!$A$2:$A$13,'FY21 Billing Rates'!$C$2:$C$13,,0)*U135*3</f>
        <v>3149.0640000000003</v>
      </c>
      <c r="W135" s="115">
        <f t="shared" si="2"/>
        <v>10586.916000000001</v>
      </c>
    </row>
    <row r="136" spans="1:23" s="128" customFormat="1" outlineLevel="1" x14ac:dyDescent="0.25">
      <c r="A136" s="117"/>
      <c r="B136" s="118"/>
      <c r="C136" s="119"/>
      <c r="D136" s="120"/>
      <c r="E136" s="121"/>
      <c r="F136" s="119"/>
      <c r="G136" s="119" t="s">
        <v>289</v>
      </c>
      <c r="H136" s="122"/>
      <c r="I136" s="122"/>
      <c r="J136" s="123">
        <v>23100</v>
      </c>
      <c r="K136" s="124">
        <f>SUBTOTAL(9,K128:K135)</f>
        <v>25600</v>
      </c>
      <c r="L136" s="127"/>
      <c r="M136" s="126"/>
      <c r="N136" s="124"/>
      <c r="O136" s="124">
        <f>SUBTOTAL(9,O128:O135)</f>
        <v>23100</v>
      </c>
      <c r="P136" s="127"/>
      <c r="Q136" s="124"/>
      <c r="R136" s="124">
        <f>SUM(R128:R135)</f>
        <v>23100</v>
      </c>
      <c r="S136" s="125"/>
      <c r="T136" s="124"/>
      <c r="U136" s="124">
        <f>SUM(U128:U135)</f>
        <v>23100</v>
      </c>
      <c r="V136" s="127"/>
      <c r="W136" s="127"/>
    </row>
    <row r="137" spans="1:23" s="41" customFormat="1" outlineLevel="2" x14ac:dyDescent="0.25">
      <c r="A137" s="99"/>
      <c r="B137" s="100"/>
      <c r="C137" s="101" t="s">
        <v>185</v>
      </c>
      <c r="D137" s="102">
        <v>4745</v>
      </c>
      <c r="E137" s="103">
        <v>4</v>
      </c>
      <c r="F137" s="101" t="s">
        <v>206</v>
      </c>
      <c r="G137" s="101" t="s">
        <v>290</v>
      </c>
      <c r="H137" s="104">
        <v>1</v>
      </c>
      <c r="I137" s="104">
        <v>1</v>
      </c>
      <c r="J137" s="129"/>
      <c r="K137" s="106">
        <v>774</v>
      </c>
      <c r="L137" s="107">
        <f>VLOOKUP(I137,'FY21 Billing Rates'!$A$2:$C$13,3,FALSE)*K137*3</f>
        <v>2549.5560000000005</v>
      </c>
      <c r="M137" s="108" t="s">
        <v>352</v>
      </c>
      <c r="N137" s="109"/>
      <c r="O137" s="109">
        <v>774</v>
      </c>
      <c r="P137" s="110">
        <f>VLOOKUP(I137,'FY21 Billing Rates'!$A$2:$C$13,3,FALSE)*O137*3</f>
        <v>2549.5560000000005</v>
      </c>
      <c r="Q137" s="111"/>
      <c r="R137" s="111">
        <v>774</v>
      </c>
      <c r="S137" s="112">
        <f>_xlfn.XLOOKUP($I137,'FY21 Billing Rates'!$A$2:$A$13,'FY21 Billing Rates'!$C$2:$C$13,,0)*R137*3</f>
        <v>2549.5560000000005</v>
      </c>
      <c r="T137" s="113"/>
      <c r="U137" s="113">
        <v>774</v>
      </c>
      <c r="V137" s="114">
        <f>_xlfn.XLOOKUP($I137,'FY21 Billing Rates'!$A$2:$A$13,'FY21 Billing Rates'!$C$2:$C$13,,0)*U137*3</f>
        <v>2549.5560000000005</v>
      </c>
      <c r="W137" s="115">
        <f t="shared" ref="W137:W198" si="3">L137+P137+S137+V137</f>
        <v>10198.224000000002</v>
      </c>
    </row>
    <row r="138" spans="1:23" s="41" customFormat="1" outlineLevel="2" x14ac:dyDescent="0.25">
      <c r="A138" s="99"/>
      <c r="B138" s="100"/>
      <c r="C138" s="101" t="s">
        <v>185</v>
      </c>
      <c r="D138" s="102">
        <v>4715</v>
      </c>
      <c r="E138" s="103">
        <v>4</v>
      </c>
      <c r="F138" s="101" t="s">
        <v>189</v>
      </c>
      <c r="G138" s="101" t="s">
        <v>290</v>
      </c>
      <c r="H138" s="104">
        <v>1</v>
      </c>
      <c r="I138" s="104">
        <v>1</v>
      </c>
      <c r="J138" s="129"/>
      <c r="K138" s="106">
        <v>839</v>
      </c>
      <c r="L138" s="107">
        <f>VLOOKUP(I138,'FY21 Billing Rates'!$A$2:$C$13,3,FALSE)*K138*3</f>
        <v>2763.6660000000002</v>
      </c>
      <c r="M138" s="108" t="s">
        <v>352</v>
      </c>
      <c r="N138" s="109"/>
      <c r="O138" s="109">
        <v>839</v>
      </c>
      <c r="P138" s="110">
        <f>VLOOKUP(I138,'FY21 Billing Rates'!$A$2:$C$13,3,FALSE)*O138*3</f>
        <v>2763.6660000000002</v>
      </c>
      <c r="Q138" s="111"/>
      <c r="R138" s="111">
        <v>839</v>
      </c>
      <c r="S138" s="112">
        <f>_xlfn.XLOOKUP($I138,'FY21 Billing Rates'!$A$2:$A$13,'FY21 Billing Rates'!$C$2:$C$13,,0)*R138*3</f>
        <v>2763.6660000000002</v>
      </c>
      <c r="T138" s="113"/>
      <c r="U138" s="113">
        <v>839</v>
      </c>
      <c r="V138" s="114">
        <f>_xlfn.XLOOKUP($I138,'FY21 Billing Rates'!$A$2:$A$13,'FY21 Billing Rates'!$C$2:$C$13,,0)*U138*3</f>
        <v>2763.6660000000002</v>
      </c>
      <c r="W138" s="115">
        <f t="shared" si="3"/>
        <v>11054.664000000001</v>
      </c>
    </row>
    <row r="139" spans="1:23" s="64" customFormat="1" outlineLevel="2" x14ac:dyDescent="0.25">
      <c r="A139" s="99"/>
      <c r="B139" s="100"/>
      <c r="C139" s="101" t="s">
        <v>185</v>
      </c>
      <c r="D139" s="102">
        <v>4740</v>
      </c>
      <c r="E139" s="103">
        <v>4</v>
      </c>
      <c r="F139" s="101" t="s">
        <v>202</v>
      </c>
      <c r="G139" s="101" t="s">
        <v>290</v>
      </c>
      <c r="H139" s="104">
        <v>1</v>
      </c>
      <c r="I139" s="104">
        <v>1</v>
      </c>
      <c r="J139" s="129"/>
      <c r="K139" s="106">
        <v>3640</v>
      </c>
      <c r="L139" s="107">
        <f>VLOOKUP(I139,'FY21 Billing Rates'!$A$2:$C$13,3,FALSE)*K139*3</f>
        <v>11990.16</v>
      </c>
      <c r="M139" s="108" t="s">
        <v>352</v>
      </c>
      <c r="N139" s="109"/>
      <c r="O139" s="109">
        <v>3640</v>
      </c>
      <c r="P139" s="110">
        <f>VLOOKUP(I139,'FY21 Billing Rates'!$A$2:$C$13,3,FALSE)*O139*3</f>
        <v>11990.16</v>
      </c>
      <c r="Q139" s="111"/>
      <c r="R139" s="111">
        <v>3640</v>
      </c>
      <c r="S139" s="112">
        <f>_xlfn.XLOOKUP($I139,'FY21 Billing Rates'!$A$2:$A$13,'FY21 Billing Rates'!$C$2:$C$13,,0)*R139*3</f>
        <v>11990.16</v>
      </c>
      <c r="T139" s="113"/>
      <c r="U139" s="113">
        <v>3640</v>
      </c>
      <c r="V139" s="114">
        <f>_xlfn.XLOOKUP($I139,'FY21 Billing Rates'!$A$2:$A$13,'FY21 Billing Rates'!$C$2:$C$13,,0)*U139*3</f>
        <v>11990.16</v>
      </c>
      <c r="W139" s="115">
        <f t="shared" si="3"/>
        <v>47960.639999999999</v>
      </c>
    </row>
    <row r="140" spans="1:23" s="41" customFormat="1" outlineLevel="2" x14ac:dyDescent="0.25">
      <c r="A140" s="99"/>
      <c r="B140" s="100"/>
      <c r="C140" s="101" t="s">
        <v>185</v>
      </c>
      <c r="D140" s="102">
        <v>4744</v>
      </c>
      <c r="E140" s="103">
        <v>4</v>
      </c>
      <c r="F140" s="101" t="s">
        <v>205</v>
      </c>
      <c r="G140" s="101" t="s">
        <v>290</v>
      </c>
      <c r="H140" s="104">
        <v>1</v>
      </c>
      <c r="I140" s="104">
        <v>1</v>
      </c>
      <c r="J140" s="129"/>
      <c r="K140" s="106">
        <v>657</v>
      </c>
      <c r="L140" s="107">
        <f>VLOOKUP(I140,'FY21 Billing Rates'!$A$2:$C$13,3,FALSE)*K140*3</f>
        <v>2164.1580000000004</v>
      </c>
      <c r="M140" s="108" t="s">
        <v>352</v>
      </c>
      <c r="N140" s="109"/>
      <c r="O140" s="109">
        <v>657</v>
      </c>
      <c r="P140" s="110">
        <f>VLOOKUP(I140,'FY21 Billing Rates'!$A$2:$C$13,3,FALSE)*O140*3</f>
        <v>2164.1580000000004</v>
      </c>
      <c r="Q140" s="111"/>
      <c r="R140" s="111">
        <v>657</v>
      </c>
      <c r="S140" s="112">
        <f>_xlfn.XLOOKUP($I140,'FY21 Billing Rates'!$A$2:$A$13,'FY21 Billing Rates'!$C$2:$C$13,,0)*R140*3</f>
        <v>2164.1580000000004</v>
      </c>
      <c r="T140" s="113"/>
      <c r="U140" s="113">
        <v>657</v>
      </c>
      <c r="V140" s="114">
        <f>_xlfn.XLOOKUP($I140,'FY21 Billing Rates'!$A$2:$A$13,'FY21 Billing Rates'!$C$2:$C$13,,0)*U140*3</f>
        <v>2164.1580000000004</v>
      </c>
      <c r="W140" s="115">
        <f t="shared" si="3"/>
        <v>8656.6320000000014</v>
      </c>
    </row>
    <row r="141" spans="1:23" s="64" customFormat="1" outlineLevel="2" x14ac:dyDescent="0.25">
      <c r="A141" s="99"/>
      <c r="B141" s="100"/>
      <c r="C141" s="101" t="s">
        <v>185</v>
      </c>
      <c r="D141" s="102">
        <v>4735</v>
      </c>
      <c r="E141" s="103">
        <v>4</v>
      </c>
      <c r="F141" s="101" t="s">
        <v>197</v>
      </c>
      <c r="G141" s="101" t="s">
        <v>290</v>
      </c>
      <c r="H141" s="104">
        <v>1</v>
      </c>
      <c r="I141" s="104">
        <v>1</v>
      </c>
      <c r="J141" s="129"/>
      <c r="K141" s="106">
        <v>25807</v>
      </c>
      <c r="L141" s="107">
        <f>VLOOKUP(I141,'FY21 Billing Rates'!$A$2:$C$13,3,FALSE)*K141*3</f>
        <v>85008.258000000002</v>
      </c>
      <c r="M141" s="108" t="s">
        <v>352</v>
      </c>
      <c r="N141" s="109"/>
      <c r="O141" s="109">
        <v>25807</v>
      </c>
      <c r="P141" s="110">
        <f>VLOOKUP(I141,'FY21 Billing Rates'!$A$2:$C$13,3,FALSE)*O141*3</f>
        <v>85008.258000000002</v>
      </c>
      <c r="Q141" s="111"/>
      <c r="R141" s="111">
        <v>25807</v>
      </c>
      <c r="S141" s="112">
        <f>_xlfn.XLOOKUP($I141,'FY21 Billing Rates'!$A$2:$A$13,'FY21 Billing Rates'!$C$2:$C$13,,0)*R141*3</f>
        <v>85008.258000000002</v>
      </c>
      <c r="T141" s="113"/>
      <c r="U141" s="113">
        <v>25807</v>
      </c>
      <c r="V141" s="114">
        <f>_xlfn.XLOOKUP($I141,'FY21 Billing Rates'!$A$2:$A$13,'FY21 Billing Rates'!$C$2:$C$13,,0)*U141*3</f>
        <v>85008.258000000002</v>
      </c>
      <c r="W141" s="115">
        <f t="shared" si="3"/>
        <v>340033.03200000001</v>
      </c>
    </row>
    <row r="142" spans="1:23" s="41" customFormat="1" outlineLevel="2" x14ac:dyDescent="0.25">
      <c r="A142" s="99"/>
      <c r="B142" s="100"/>
      <c r="C142" s="101" t="s">
        <v>185</v>
      </c>
      <c r="D142" s="102">
        <v>4722</v>
      </c>
      <c r="E142" s="103">
        <v>4</v>
      </c>
      <c r="F142" s="101" t="s">
        <v>193</v>
      </c>
      <c r="G142" s="101" t="s">
        <v>290</v>
      </c>
      <c r="H142" s="104">
        <v>1</v>
      </c>
      <c r="I142" s="104">
        <v>1</v>
      </c>
      <c r="J142" s="129"/>
      <c r="K142" s="106">
        <v>83</v>
      </c>
      <c r="L142" s="107">
        <f>VLOOKUP(I142,'FY21 Billing Rates'!$A$2:$C$13,3,FALSE)*K142*3</f>
        <v>273.40199999999999</v>
      </c>
      <c r="M142" s="108" t="s">
        <v>352</v>
      </c>
      <c r="N142" s="109"/>
      <c r="O142" s="109">
        <v>83</v>
      </c>
      <c r="P142" s="110">
        <f>VLOOKUP(I142,'FY21 Billing Rates'!$A$2:$C$13,3,FALSE)*O142*3</f>
        <v>273.40199999999999</v>
      </c>
      <c r="Q142" s="111"/>
      <c r="R142" s="111">
        <v>83</v>
      </c>
      <c r="S142" s="112">
        <f>_xlfn.XLOOKUP($I142,'FY21 Billing Rates'!$A$2:$A$13,'FY21 Billing Rates'!$C$2:$C$13,,0)*R142*3</f>
        <v>273.40199999999999</v>
      </c>
      <c r="T142" s="113"/>
      <c r="U142" s="113">
        <v>83</v>
      </c>
      <c r="V142" s="114">
        <f>_xlfn.XLOOKUP($I142,'FY21 Billing Rates'!$A$2:$A$13,'FY21 Billing Rates'!$C$2:$C$13,,0)*U142*3</f>
        <v>273.40199999999999</v>
      </c>
      <c r="W142" s="115">
        <f t="shared" si="3"/>
        <v>1093.6079999999999</v>
      </c>
    </row>
    <row r="143" spans="1:23" s="128" customFormat="1" outlineLevel="1" x14ac:dyDescent="0.25">
      <c r="A143" s="117"/>
      <c r="B143" s="118"/>
      <c r="C143" s="119"/>
      <c r="D143" s="120"/>
      <c r="E143" s="121"/>
      <c r="F143" s="119"/>
      <c r="G143" s="119" t="s">
        <v>291</v>
      </c>
      <c r="H143" s="122"/>
      <c r="I143" s="122"/>
      <c r="J143" s="123">
        <v>31800</v>
      </c>
      <c r="K143" s="124">
        <f>SUBTOTAL(9,K137:K142)</f>
        <v>31800</v>
      </c>
      <c r="L143" s="127"/>
      <c r="M143" s="126"/>
      <c r="N143" s="124"/>
      <c r="O143" s="124">
        <f>SUBTOTAL(9,O137:O142)</f>
        <v>31800</v>
      </c>
      <c r="P143" s="127"/>
      <c r="Q143" s="124"/>
      <c r="R143" s="124">
        <f>SUM(R137:R142)</f>
        <v>31800</v>
      </c>
      <c r="S143" s="125"/>
      <c r="T143" s="124"/>
      <c r="U143" s="124">
        <f>SUM(U137:U142)</f>
        <v>31800</v>
      </c>
      <c r="V143" s="127"/>
      <c r="W143" s="127"/>
    </row>
    <row r="144" spans="1:23" s="64" customFormat="1" outlineLevel="2" x14ac:dyDescent="0.25">
      <c r="A144" s="99">
        <v>19</v>
      </c>
      <c r="B144" s="100"/>
      <c r="C144" s="101" t="s">
        <v>56</v>
      </c>
      <c r="D144" s="102">
        <v>1341</v>
      </c>
      <c r="E144" s="103">
        <v>4</v>
      </c>
      <c r="F144" s="101" t="s">
        <v>57</v>
      </c>
      <c r="G144" s="101" t="s">
        <v>292</v>
      </c>
      <c r="H144" s="104">
        <v>1</v>
      </c>
      <c r="I144" s="104">
        <v>1</v>
      </c>
      <c r="J144" s="129"/>
      <c r="K144" s="106">
        <v>900</v>
      </c>
      <c r="L144" s="107">
        <f>VLOOKUP(I144,'FY21 Billing Rates'!$A$2:$C$13,3,FALSE)*K144*3</f>
        <v>2964.6000000000004</v>
      </c>
      <c r="M144" s="108" t="s">
        <v>352</v>
      </c>
      <c r="N144" s="109">
        <v>-900</v>
      </c>
      <c r="O144" s="109">
        <f>K144+N144</f>
        <v>0</v>
      </c>
      <c r="P144" s="116">
        <f>VLOOKUP(I144,'FY21 Billing Rates'!$A$2:$C$13,3,FALSE)*O144*3</f>
        <v>0</v>
      </c>
      <c r="Q144" s="111"/>
      <c r="R144" s="111">
        <v>0</v>
      </c>
      <c r="S144" s="112">
        <f>_xlfn.XLOOKUP($I144,'FY21 Billing Rates'!$A$2:$A$13,'FY21 Billing Rates'!$C$2:$C$13,,0)*R144*3</f>
        <v>0</v>
      </c>
      <c r="T144" s="113"/>
      <c r="U144" s="113">
        <v>0</v>
      </c>
      <c r="V144" s="114">
        <f>_xlfn.XLOOKUP($I144,'FY21 Billing Rates'!$A$2:$A$13,'FY21 Billing Rates'!$C$2:$C$13,,0)*U144*3</f>
        <v>0</v>
      </c>
      <c r="W144" s="115">
        <f t="shared" si="3"/>
        <v>2964.6000000000004</v>
      </c>
    </row>
    <row r="145" spans="1:23" s="64" customFormat="1" outlineLevel="2" x14ac:dyDescent="0.25">
      <c r="A145" s="99">
        <v>20</v>
      </c>
      <c r="B145" s="100"/>
      <c r="C145" s="101" t="s">
        <v>174</v>
      </c>
      <c r="D145" s="102">
        <v>4460</v>
      </c>
      <c r="E145" s="103">
        <v>4</v>
      </c>
      <c r="F145" s="101" t="s">
        <v>175</v>
      </c>
      <c r="G145" s="101" t="s">
        <v>292</v>
      </c>
      <c r="H145" s="104">
        <v>1</v>
      </c>
      <c r="I145" s="104">
        <v>1</v>
      </c>
      <c r="J145" s="129"/>
      <c r="K145" s="106">
        <v>0</v>
      </c>
      <c r="L145" s="107">
        <f>VLOOKUP(I145,'FY21 Billing Rates'!$A$2:$C$13,3,FALSE)*K145*3</f>
        <v>0</v>
      </c>
      <c r="M145" s="108" t="s">
        <v>352</v>
      </c>
      <c r="N145" s="109">
        <v>415</v>
      </c>
      <c r="O145" s="109">
        <v>415</v>
      </c>
      <c r="P145" s="116">
        <f>VLOOKUP(I145,'FY21 Billing Rates'!$A$2:$C$13,3,FALSE)*O145*3</f>
        <v>1367.01</v>
      </c>
      <c r="Q145" s="111"/>
      <c r="R145" s="111">
        <v>415</v>
      </c>
      <c r="S145" s="112">
        <f>_xlfn.XLOOKUP($I145,'FY21 Billing Rates'!$A$2:$A$13,'FY21 Billing Rates'!$C$2:$C$13,,0)*R145*3</f>
        <v>1367.01</v>
      </c>
      <c r="T145" s="113"/>
      <c r="U145" s="113">
        <v>415</v>
      </c>
      <c r="V145" s="114">
        <f>_xlfn.XLOOKUP($I145,'FY21 Billing Rates'!$A$2:$A$13,'FY21 Billing Rates'!$C$2:$C$13,,0)*U145*3</f>
        <v>1367.01</v>
      </c>
      <c r="W145" s="115">
        <f t="shared" si="3"/>
        <v>4101.03</v>
      </c>
    </row>
    <row r="146" spans="1:23" s="64" customFormat="1" outlineLevel="2" x14ac:dyDescent="0.25">
      <c r="A146" s="99"/>
      <c r="B146" s="100"/>
      <c r="C146" s="136" t="s">
        <v>58</v>
      </c>
      <c r="D146" s="102">
        <v>1349</v>
      </c>
      <c r="E146" s="103">
        <v>4</v>
      </c>
      <c r="F146" s="101" t="s">
        <v>49</v>
      </c>
      <c r="G146" s="101" t="s">
        <v>292</v>
      </c>
      <c r="H146" s="104">
        <v>1</v>
      </c>
      <c r="I146" s="104">
        <v>8</v>
      </c>
      <c r="J146" s="129"/>
      <c r="K146" s="106">
        <v>6900</v>
      </c>
      <c r="L146" s="107">
        <f>VLOOKUP(I146,'FY21 Billing Rates'!$A$2:$C$13,3,FALSE)*K146*3</f>
        <v>0</v>
      </c>
      <c r="M146" s="108" t="s">
        <v>352</v>
      </c>
      <c r="N146" s="109">
        <v>485</v>
      </c>
      <c r="O146" s="109">
        <v>7385</v>
      </c>
      <c r="P146" s="110">
        <f>VLOOKUP(I146,'FY21 Billing Rates'!$A$2:$C$13,3,FALSE)*O146*3</f>
        <v>0</v>
      </c>
      <c r="Q146" s="111"/>
      <c r="R146" s="111">
        <v>7385</v>
      </c>
      <c r="S146" s="112">
        <f>_xlfn.XLOOKUP($I146,'FY21 Billing Rates'!$A$2:$A$13,'FY21 Billing Rates'!$C$2:$C$13,,0)*R146*3</f>
        <v>0</v>
      </c>
      <c r="T146" s="113"/>
      <c r="U146" s="113">
        <v>7385</v>
      </c>
      <c r="V146" s="114">
        <f>_xlfn.XLOOKUP($I146,'FY21 Billing Rates'!$A$2:$A$13,'FY21 Billing Rates'!$C$2:$C$13,,0)*U146*3</f>
        <v>0</v>
      </c>
      <c r="W146" s="115">
        <f t="shared" si="3"/>
        <v>0</v>
      </c>
    </row>
    <row r="147" spans="1:23" s="128" customFormat="1" outlineLevel="1" x14ac:dyDescent="0.25">
      <c r="A147" s="117"/>
      <c r="B147" s="118"/>
      <c r="C147" s="119"/>
      <c r="D147" s="120"/>
      <c r="E147" s="121"/>
      <c r="F147" s="119"/>
      <c r="G147" s="119" t="s">
        <v>293</v>
      </c>
      <c r="H147" s="122"/>
      <c r="I147" s="122"/>
      <c r="J147" s="123">
        <v>7800</v>
      </c>
      <c r="K147" s="124">
        <f>SUBTOTAL(9,K144:K146)</f>
        <v>7800</v>
      </c>
      <c r="L147" s="127"/>
      <c r="M147" s="126"/>
      <c r="N147" s="124"/>
      <c r="O147" s="124">
        <f>SUBTOTAL(9,O144:O146)</f>
        <v>7800</v>
      </c>
      <c r="P147" s="127"/>
      <c r="Q147" s="124"/>
      <c r="R147" s="124">
        <f>SUM(R144:R146)</f>
        <v>7800</v>
      </c>
      <c r="S147" s="125"/>
      <c r="T147" s="124"/>
      <c r="U147" s="124">
        <f>SUM(U144:U146)</f>
        <v>7800</v>
      </c>
      <c r="V147" s="127"/>
      <c r="W147" s="127"/>
    </row>
    <row r="148" spans="1:23" s="41" customFormat="1" outlineLevel="2" x14ac:dyDescent="0.25">
      <c r="A148" s="99"/>
      <c r="B148" s="100" t="s">
        <v>362</v>
      </c>
      <c r="C148" s="101" t="s">
        <v>85</v>
      </c>
      <c r="D148" s="102">
        <v>1530</v>
      </c>
      <c r="E148" s="103">
        <v>4</v>
      </c>
      <c r="F148" s="101" t="s">
        <v>89</v>
      </c>
      <c r="G148" s="101" t="s">
        <v>294</v>
      </c>
      <c r="H148" s="104">
        <v>1</v>
      </c>
      <c r="I148" s="104">
        <v>1</v>
      </c>
      <c r="J148" s="129"/>
      <c r="K148" s="106">
        <v>1650</v>
      </c>
      <c r="L148" s="107">
        <v>0</v>
      </c>
      <c r="M148" s="108" t="s">
        <v>352</v>
      </c>
      <c r="N148" s="109"/>
      <c r="O148" s="109">
        <v>1650</v>
      </c>
      <c r="P148" s="110">
        <f>VLOOKUP(I148,'FY21 Billing Rates'!$A$2:$C$13,3,FALSE)*O148*3</f>
        <v>5435.1</v>
      </c>
      <c r="Q148" s="111"/>
      <c r="R148" s="111">
        <v>1650</v>
      </c>
      <c r="S148" s="112">
        <f>_xlfn.XLOOKUP($I148,'FY21 Billing Rates'!$A$2:$A$13,'FY21 Billing Rates'!$C$2:$C$13,,0)*R148*3</f>
        <v>5435.1</v>
      </c>
      <c r="T148" s="113"/>
      <c r="U148" s="113">
        <v>1650</v>
      </c>
      <c r="V148" s="114">
        <f>_xlfn.XLOOKUP($I148,'FY21 Billing Rates'!$A$2:$A$13,'FY21 Billing Rates'!$C$2:$C$13,,0)*U148*3*2</f>
        <v>10870.2</v>
      </c>
      <c r="W148" s="115">
        <f t="shared" si="3"/>
        <v>21740.400000000001</v>
      </c>
    </row>
    <row r="149" spans="1:23" s="41" customFormat="1" outlineLevel="2" x14ac:dyDescent="0.25">
      <c r="A149" s="99"/>
      <c r="B149" s="100" t="s">
        <v>362</v>
      </c>
      <c r="C149" s="101" t="s">
        <v>85</v>
      </c>
      <c r="D149" s="102">
        <v>1530</v>
      </c>
      <c r="E149" s="103">
        <v>4</v>
      </c>
      <c r="F149" s="101" t="s">
        <v>89</v>
      </c>
      <c r="G149" s="101" t="s">
        <v>294</v>
      </c>
      <c r="H149" s="104">
        <v>3</v>
      </c>
      <c r="I149" s="104">
        <v>3</v>
      </c>
      <c r="J149" s="129"/>
      <c r="K149" s="106">
        <v>486</v>
      </c>
      <c r="L149" s="107">
        <v>0</v>
      </c>
      <c r="M149" s="108" t="s">
        <v>352</v>
      </c>
      <c r="N149" s="109"/>
      <c r="O149" s="109">
        <v>486</v>
      </c>
      <c r="P149" s="110">
        <f>VLOOKUP(I149,'FY21 Billing Rates'!$A$2:$C$13,3,FALSE)*O149*3</f>
        <v>510.29999999999995</v>
      </c>
      <c r="Q149" s="111"/>
      <c r="R149" s="111">
        <v>486</v>
      </c>
      <c r="S149" s="112">
        <f>_xlfn.XLOOKUP($I149,'FY21 Billing Rates'!$A$2:$A$13,'FY21 Billing Rates'!$C$2:$C$13,,0)*R149*3</f>
        <v>510.29999999999995</v>
      </c>
      <c r="T149" s="113"/>
      <c r="U149" s="113">
        <v>486</v>
      </c>
      <c r="V149" s="114">
        <f>_xlfn.XLOOKUP($I149,'FY21 Billing Rates'!$A$2:$A$13,'FY21 Billing Rates'!$C$2:$C$13,,0)*U149*3*2</f>
        <v>1020.5999999999999</v>
      </c>
      <c r="W149" s="115">
        <f t="shared" si="3"/>
        <v>2041.1999999999998</v>
      </c>
    </row>
    <row r="150" spans="1:23" s="41" customFormat="1" outlineLevel="2" x14ac:dyDescent="0.25">
      <c r="A150" s="99"/>
      <c r="B150" s="100" t="s">
        <v>362</v>
      </c>
      <c r="C150" s="101" t="s">
        <v>85</v>
      </c>
      <c r="D150" s="102">
        <v>1522</v>
      </c>
      <c r="E150" s="103">
        <v>4</v>
      </c>
      <c r="F150" s="101" t="s">
        <v>86</v>
      </c>
      <c r="G150" s="101" t="s">
        <v>294</v>
      </c>
      <c r="H150" s="104">
        <v>1</v>
      </c>
      <c r="I150" s="104">
        <v>1</v>
      </c>
      <c r="J150" s="129"/>
      <c r="K150" s="106">
        <v>13404</v>
      </c>
      <c r="L150" s="107">
        <v>0</v>
      </c>
      <c r="M150" s="108" t="s">
        <v>352</v>
      </c>
      <c r="N150" s="109"/>
      <c r="O150" s="109">
        <v>13404</v>
      </c>
      <c r="P150" s="110">
        <f>VLOOKUP(I150,'FY21 Billing Rates'!$A$2:$C$13,3,FALSE)*O150*3</f>
        <v>44152.775999999998</v>
      </c>
      <c r="Q150" s="111"/>
      <c r="R150" s="111">
        <v>13404</v>
      </c>
      <c r="S150" s="112">
        <f>_xlfn.XLOOKUP($I150,'FY21 Billing Rates'!$A$2:$A$13,'FY21 Billing Rates'!$C$2:$C$13,,0)*R150*3</f>
        <v>44152.775999999998</v>
      </c>
      <c r="T150" s="113"/>
      <c r="U150" s="113">
        <v>13404</v>
      </c>
      <c r="V150" s="114">
        <f>_xlfn.XLOOKUP($I150,'FY21 Billing Rates'!$A$2:$A$13,'FY21 Billing Rates'!$C$2:$C$13,,0)*U150*3*2</f>
        <v>88305.551999999996</v>
      </c>
      <c r="W150" s="115">
        <f t="shared" si="3"/>
        <v>176611.10399999999</v>
      </c>
    </row>
    <row r="151" spans="1:23" s="41" customFormat="1" outlineLevel="2" x14ac:dyDescent="0.25">
      <c r="A151" s="99"/>
      <c r="B151" s="100" t="s">
        <v>362</v>
      </c>
      <c r="C151" s="101" t="s">
        <v>85</v>
      </c>
      <c r="D151" s="102">
        <v>1522</v>
      </c>
      <c r="E151" s="103">
        <v>4</v>
      </c>
      <c r="F151" s="101" t="s">
        <v>86</v>
      </c>
      <c r="G151" s="101" t="s">
        <v>294</v>
      </c>
      <c r="H151" s="104">
        <v>3</v>
      </c>
      <c r="I151" s="104">
        <v>3</v>
      </c>
      <c r="J151" s="129"/>
      <c r="K151" s="106">
        <v>4386</v>
      </c>
      <c r="L151" s="107">
        <v>0</v>
      </c>
      <c r="M151" s="108" t="s">
        <v>352</v>
      </c>
      <c r="N151" s="109"/>
      <c r="O151" s="109">
        <v>4386</v>
      </c>
      <c r="P151" s="110">
        <f>VLOOKUP(I151,'FY21 Billing Rates'!$A$2:$C$13,3,FALSE)*O151*3</f>
        <v>4605.2999999999993</v>
      </c>
      <c r="Q151" s="111"/>
      <c r="R151" s="111">
        <v>4386</v>
      </c>
      <c r="S151" s="112">
        <f>_xlfn.XLOOKUP($I151,'FY21 Billing Rates'!$A$2:$A$13,'FY21 Billing Rates'!$C$2:$C$13,,0)*R151*3</f>
        <v>4605.2999999999993</v>
      </c>
      <c r="T151" s="113"/>
      <c r="U151" s="113">
        <v>4386</v>
      </c>
      <c r="V151" s="114">
        <f>_xlfn.XLOOKUP($I151,'FY21 Billing Rates'!$A$2:$A$13,'FY21 Billing Rates'!$C$2:$C$13,,0)*U151*3*2</f>
        <v>9210.5999999999985</v>
      </c>
      <c r="W151" s="115">
        <f t="shared" si="3"/>
        <v>18421.199999999997</v>
      </c>
    </row>
    <row r="152" spans="1:23" s="41" customFormat="1" outlineLevel="2" x14ac:dyDescent="0.25">
      <c r="A152" s="99"/>
      <c r="B152" s="100"/>
      <c r="C152" s="101" t="s">
        <v>48</v>
      </c>
      <c r="D152" s="102">
        <v>1349</v>
      </c>
      <c r="E152" s="103">
        <v>4</v>
      </c>
      <c r="F152" s="101" t="s">
        <v>49</v>
      </c>
      <c r="G152" s="101" t="s">
        <v>294</v>
      </c>
      <c r="H152" s="104">
        <v>1</v>
      </c>
      <c r="I152" s="104">
        <v>8</v>
      </c>
      <c r="J152" s="129"/>
      <c r="K152" s="106">
        <v>6184</v>
      </c>
      <c r="L152" s="107">
        <v>0</v>
      </c>
      <c r="M152" s="106"/>
      <c r="N152" s="109"/>
      <c r="O152" s="109">
        <v>6184</v>
      </c>
      <c r="P152" s="110">
        <f>VLOOKUP(I152,'FY21 Billing Rates'!$A$2:$C$13,3,FALSE)*O152*3</f>
        <v>0</v>
      </c>
      <c r="Q152" s="111"/>
      <c r="R152" s="111">
        <v>6184</v>
      </c>
      <c r="S152" s="112">
        <f>_xlfn.XLOOKUP($I152,'FY21 Billing Rates'!$A$2:$A$13,'FY21 Billing Rates'!$C$2:$C$13,,0)*R152*3</f>
        <v>0</v>
      </c>
      <c r="T152" s="113"/>
      <c r="U152" s="113">
        <v>6184</v>
      </c>
      <c r="V152" s="114">
        <f>_xlfn.XLOOKUP($I152,'FY21 Billing Rates'!$A$2:$A$13,'FY21 Billing Rates'!$C$2:$C$13,,0)*U152*3*2</f>
        <v>0</v>
      </c>
      <c r="W152" s="115">
        <f t="shared" si="3"/>
        <v>0</v>
      </c>
    </row>
    <row r="153" spans="1:23" s="128" customFormat="1" outlineLevel="1" x14ac:dyDescent="0.25">
      <c r="A153" s="117"/>
      <c r="B153" s="118"/>
      <c r="C153" s="119"/>
      <c r="D153" s="120"/>
      <c r="E153" s="121"/>
      <c r="F153" s="119"/>
      <c r="G153" s="119" t="s">
        <v>338</v>
      </c>
      <c r="H153" s="122"/>
      <c r="I153" s="122"/>
      <c r="J153" s="123">
        <v>26110</v>
      </c>
      <c r="K153" s="124">
        <f>SUM(K148:K152)</f>
        <v>26110</v>
      </c>
      <c r="L153" s="127"/>
      <c r="M153" s="126"/>
      <c r="N153" s="124"/>
      <c r="O153" s="124">
        <f>SUM(O148:O152)</f>
        <v>26110</v>
      </c>
      <c r="P153" s="127"/>
      <c r="Q153" s="124"/>
      <c r="R153" s="124">
        <f>SUM(R148:R152)</f>
        <v>26110</v>
      </c>
      <c r="S153" s="125"/>
      <c r="T153" s="124"/>
      <c r="U153" s="124">
        <f>SUM(U148:U152)</f>
        <v>26110</v>
      </c>
      <c r="V153" s="127"/>
      <c r="W153" s="127"/>
    </row>
    <row r="154" spans="1:23" s="41" customFormat="1" outlineLevel="2" x14ac:dyDescent="0.25">
      <c r="A154" s="99">
        <v>21</v>
      </c>
      <c r="B154" s="100"/>
      <c r="C154" s="101" t="s">
        <v>37</v>
      </c>
      <c r="D154" s="102">
        <v>1346</v>
      </c>
      <c r="E154" s="103">
        <v>4</v>
      </c>
      <c r="F154" s="101" t="s">
        <v>62</v>
      </c>
      <c r="G154" s="101" t="s">
        <v>295</v>
      </c>
      <c r="H154" s="104">
        <v>2</v>
      </c>
      <c r="I154" s="104">
        <v>2</v>
      </c>
      <c r="J154" s="129"/>
      <c r="K154" s="106">
        <v>8200</v>
      </c>
      <c r="L154" s="107">
        <f>VLOOKUP(I154,'FY21 Billing Rates'!$A$2:$C$13,3,FALSE)*K154*3</f>
        <v>13530</v>
      </c>
      <c r="M154" s="108" t="s">
        <v>352</v>
      </c>
      <c r="N154" s="109">
        <v>-63</v>
      </c>
      <c r="O154" s="109">
        <v>8137</v>
      </c>
      <c r="P154" s="116">
        <f>VLOOKUP(I154,'FY21 Billing Rates'!$A$2:$C$13,3,FALSE)*O154*3-103.95</f>
        <v>13322.1</v>
      </c>
      <c r="Q154" s="111"/>
      <c r="R154" s="111">
        <v>8137</v>
      </c>
      <c r="S154" s="112">
        <f>_xlfn.XLOOKUP($I154,'FY21 Billing Rates'!$A$2:$A$13,'FY21 Billing Rates'!$C$2:$C$13,,0)*R154*3</f>
        <v>13426.050000000001</v>
      </c>
      <c r="T154" s="113"/>
      <c r="U154" s="113">
        <v>8137</v>
      </c>
      <c r="V154" s="114">
        <f>_xlfn.XLOOKUP($I154,'FY21 Billing Rates'!$A$2:$A$13,'FY21 Billing Rates'!$C$2:$C$13,,0)*U154*3</f>
        <v>13426.050000000001</v>
      </c>
      <c r="W154" s="115">
        <f t="shared" si="3"/>
        <v>53704.200000000004</v>
      </c>
    </row>
    <row r="155" spans="1:23" s="128" customFormat="1" outlineLevel="1" x14ac:dyDescent="0.25">
      <c r="A155" s="117"/>
      <c r="B155" s="118"/>
      <c r="C155" s="119"/>
      <c r="D155" s="120"/>
      <c r="E155" s="121"/>
      <c r="F155" s="119"/>
      <c r="G155" s="119" t="s">
        <v>296</v>
      </c>
      <c r="H155" s="122"/>
      <c r="I155" s="122"/>
      <c r="J155" s="123">
        <v>8137</v>
      </c>
      <c r="K155" s="124">
        <f>SUBTOTAL(9,K154:K154)</f>
        <v>8200</v>
      </c>
      <c r="L155" s="127"/>
      <c r="M155" s="126"/>
      <c r="N155" s="124"/>
      <c r="O155" s="124">
        <f>SUBTOTAL(9,O154:O154)</f>
        <v>8137</v>
      </c>
      <c r="P155" s="127"/>
      <c r="Q155" s="124"/>
      <c r="R155" s="124">
        <f>SUM(R154)</f>
        <v>8137</v>
      </c>
      <c r="S155" s="125"/>
      <c r="T155" s="124"/>
      <c r="U155" s="124">
        <f>SUM(U154)</f>
        <v>8137</v>
      </c>
      <c r="V155" s="127"/>
      <c r="W155" s="127"/>
    </row>
    <row r="156" spans="1:23" s="41" customFormat="1" outlineLevel="2" x14ac:dyDescent="0.25">
      <c r="A156" s="99"/>
      <c r="B156" s="100"/>
      <c r="C156" s="101" t="s">
        <v>50</v>
      </c>
      <c r="D156" s="102">
        <v>1337</v>
      </c>
      <c r="E156" s="103">
        <v>4</v>
      </c>
      <c r="F156" s="101" t="s">
        <v>51</v>
      </c>
      <c r="G156" s="101" t="s">
        <v>297</v>
      </c>
      <c r="H156" s="104">
        <v>1</v>
      </c>
      <c r="I156" s="104">
        <v>1</v>
      </c>
      <c r="J156" s="129"/>
      <c r="K156" s="106">
        <v>1531</v>
      </c>
      <c r="L156" s="107">
        <f>VLOOKUP(I156,'FY21 Billing Rates'!$A$2:$C$13,3,FALSE)*K156*3</f>
        <v>5043.1140000000005</v>
      </c>
      <c r="M156" s="108" t="s">
        <v>352</v>
      </c>
      <c r="N156" s="109"/>
      <c r="O156" s="109">
        <v>1531</v>
      </c>
      <c r="P156" s="110">
        <f>VLOOKUP(I156,'FY21 Billing Rates'!$A$2:$C$13,3,FALSE)*O156*3</f>
        <v>5043.1140000000005</v>
      </c>
      <c r="Q156" s="111"/>
      <c r="R156" s="111">
        <v>1531</v>
      </c>
      <c r="S156" s="112">
        <f>_xlfn.XLOOKUP($I156,'FY21 Billing Rates'!$A$2:$A$13,'FY21 Billing Rates'!$C$2:$C$13,,0)*R156*3</f>
        <v>5043.1140000000005</v>
      </c>
      <c r="T156" s="113"/>
      <c r="U156" s="113">
        <v>1531</v>
      </c>
      <c r="V156" s="114">
        <f>_xlfn.XLOOKUP($I156,'FY21 Billing Rates'!$A$2:$A$13,'FY21 Billing Rates'!$C$2:$C$13,,0)*U156*3</f>
        <v>5043.1140000000005</v>
      </c>
      <c r="W156" s="115">
        <f t="shared" si="3"/>
        <v>20172.456000000002</v>
      </c>
    </row>
    <row r="157" spans="1:23" s="41" customFormat="1" outlineLevel="2" x14ac:dyDescent="0.25">
      <c r="A157" s="99"/>
      <c r="B157" s="100"/>
      <c r="C157" s="101" t="s">
        <v>66</v>
      </c>
      <c r="D157" s="102">
        <v>1367</v>
      </c>
      <c r="E157" s="103">
        <v>4</v>
      </c>
      <c r="F157" s="101" t="s">
        <v>74</v>
      </c>
      <c r="G157" s="101" t="s">
        <v>297</v>
      </c>
      <c r="H157" s="104">
        <v>1</v>
      </c>
      <c r="I157" s="104">
        <v>1</v>
      </c>
      <c r="J157" s="129"/>
      <c r="K157" s="106">
        <v>65</v>
      </c>
      <c r="L157" s="107">
        <f>VLOOKUP(I157,'FY21 Billing Rates'!$A$2:$C$13,3,FALSE)*K157*3</f>
        <v>214.11</v>
      </c>
      <c r="M157" s="108" t="s">
        <v>352</v>
      </c>
      <c r="N157" s="109"/>
      <c r="O157" s="109">
        <v>65</v>
      </c>
      <c r="P157" s="110">
        <f>VLOOKUP(I157,'FY21 Billing Rates'!$A$2:$C$13,3,FALSE)*O157*3</f>
        <v>214.11</v>
      </c>
      <c r="Q157" s="111"/>
      <c r="R157" s="111">
        <v>65</v>
      </c>
      <c r="S157" s="112">
        <f>_xlfn.XLOOKUP($I157,'FY21 Billing Rates'!$A$2:$A$13,'FY21 Billing Rates'!$C$2:$C$13,,0)*R157*3</f>
        <v>214.11</v>
      </c>
      <c r="T157" s="113"/>
      <c r="U157" s="113">
        <v>65</v>
      </c>
      <c r="V157" s="114">
        <f>_xlfn.XLOOKUP($I157,'FY21 Billing Rates'!$A$2:$A$13,'FY21 Billing Rates'!$C$2:$C$13,,0)*U157*3</f>
        <v>214.11</v>
      </c>
      <c r="W157" s="115">
        <f t="shared" si="3"/>
        <v>856.44</v>
      </c>
    </row>
    <row r="158" spans="1:23" s="41" customFormat="1" outlineLevel="2" x14ac:dyDescent="0.25">
      <c r="A158" s="99"/>
      <c r="B158" s="100"/>
      <c r="C158" s="101" t="s">
        <v>66</v>
      </c>
      <c r="D158" s="102">
        <v>1358</v>
      </c>
      <c r="E158" s="103">
        <v>4</v>
      </c>
      <c r="F158" s="101" t="s">
        <v>67</v>
      </c>
      <c r="G158" s="101" t="s">
        <v>297</v>
      </c>
      <c r="H158" s="104">
        <v>3</v>
      </c>
      <c r="I158" s="104">
        <v>3</v>
      </c>
      <c r="J158" s="129"/>
      <c r="K158" s="106">
        <v>1037</v>
      </c>
      <c r="L158" s="107">
        <f>VLOOKUP(I158,'FY21 Billing Rates'!$A$2:$C$13,3,FALSE)*K158*3</f>
        <v>1088.8499999999999</v>
      </c>
      <c r="M158" s="108" t="s">
        <v>352</v>
      </c>
      <c r="N158" s="109"/>
      <c r="O158" s="109">
        <v>1037</v>
      </c>
      <c r="P158" s="110">
        <f>VLOOKUP(I158,'FY21 Billing Rates'!$A$2:$C$13,3,FALSE)*O158*3</f>
        <v>1088.8499999999999</v>
      </c>
      <c r="Q158" s="111"/>
      <c r="R158" s="111">
        <v>1037</v>
      </c>
      <c r="S158" s="112">
        <f>_xlfn.XLOOKUP($I158,'FY21 Billing Rates'!$A$2:$A$13,'FY21 Billing Rates'!$C$2:$C$13,,0)*R158*3</f>
        <v>1088.8499999999999</v>
      </c>
      <c r="T158" s="113"/>
      <c r="U158" s="113">
        <v>1037</v>
      </c>
      <c r="V158" s="114">
        <f>_xlfn.XLOOKUP($I158,'FY21 Billing Rates'!$A$2:$A$13,'FY21 Billing Rates'!$C$2:$C$13,,0)*U158*3</f>
        <v>1088.8499999999999</v>
      </c>
      <c r="W158" s="115">
        <f t="shared" si="3"/>
        <v>4355.3999999999996</v>
      </c>
    </row>
    <row r="159" spans="1:23" s="41" customFormat="1" outlineLevel="2" x14ac:dyDescent="0.25">
      <c r="A159" s="99"/>
      <c r="B159" s="100"/>
      <c r="C159" s="101" t="s">
        <v>66</v>
      </c>
      <c r="D159" s="102">
        <v>1358</v>
      </c>
      <c r="E159" s="103">
        <v>4</v>
      </c>
      <c r="F159" s="101" t="s">
        <v>67</v>
      </c>
      <c r="G159" s="101" t="s">
        <v>297</v>
      </c>
      <c r="H159" s="104">
        <v>1</v>
      </c>
      <c r="I159" s="104">
        <v>1</v>
      </c>
      <c r="J159" s="129"/>
      <c r="K159" s="106">
        <v>6511</v>
      </c>
      <c r="L159" s="107">
        <f>VLOOKUP(I159,'FY21 Billing Rates'!$A$2:$C$13,3,FALSE)*K159*3</f>
        <v>21447.234</v>
      </c>
      <c r="M159" s="108" t="s">
        <v>352</v>
      </c>
      <c r="N159" s="109"/>
      <c r="O159" s="109">
        <v>6511</v>
      </c>
      <c r="P159" s="110">
        <f>VLOOKUP(I159,'FY21 Billing Rates'!$A$2:$C$13,3,FALSE)*O159*3</f>
        <v>21447.234</v>
      </c>
      <c r="Q159" s="111"/>
      <c r="R159" s="111">
        <v>6511</v>
      </c>
      <c r="S159" s="112">
        <f>_xlfn.XLOOKUP($I159,'FY21 Billing Rates'!$A$2:$A$13,'FY21 Billing Rates'!$C$2:$C$13,,0)*R159*3</f>
        <v>21447.234</v>
      </c>
      <c r="T159" s="113"/>
      <c r="U159" s="113">
        <v>6511</v>
      </c>
      <c r="V159" s="114">
        <f>_xlfn.XLOOKUP($I159,'FY21 Billing Rates'!$A$2:$A$13,'FY21 Billing Rates'!$C$2:$C$13,,0)*U159*3</f>
        <v>21447.234</v>
      </c>
      <c r="W159" s="115">
        <f t="shared" si="3"/>
        <v>85788.936000000002</v>
      </c>
    </row>
    <row r="160" spans="1:23" s="41" customFormat="1" outlineLevel="2" x14ac:dyDescent="0.25">
      <c r="A160" s="99"/>
      <c r="B160" s="100"/>
      <c r="C160" s="101" t="s">
        <v>48</v>
      </c>
      <c r="D160" s="102">
        <v>1540</v>
      </c>
      <c r="E160" s="103">
        <v>4</v>
      </c>
      <c r="F160" s="101" t="s">
        <v>90</v>
      </c>
      <c r="G160" s="101" t="s">
        <v>297</v>
      </c>
      <c r="H160" s="104">
        <v>1</v>
      </c>
      <c r="I160" s="104">
        <v>1</v>
      </c>
      <c r="J160" s="129"/>
      <c r="K160" s="106">
        <v>1840</v>
      </c>
      <c r="L160" s="107">
        <f>VLOOKUP(I160,'FY21 Billing Rates'!$A$2:$C$13,3,FALSE)*K160*3</f>
        <v>6060.9600000000009</v>
      </c>
      <c r="M160" s="108" t="s">
        <v>352</v>
      </c>
      <c r="N160" s="109"/>
      <c r="O160" s="109">
        <v>1840</v>
      </c>
      <c r="P160" s="110">
        <f>VLOOKUP(I160,'FY21 Billing Rates'!$A$2:$C$13,3,FALSE)*O160*3</f>
        <v>6060.9600000000009</v>
      </c>
      <c r="Q160" s="111"/>
      <c r="R160" s="111">
        <v>1840</v>
      </c>
      <c r="S160" s="112">
        <f>_xlfn.XLOOKUP($I160,'FY21 Billing Rates'!$A$2:$A$13,'FY21 Billing Rates'!$C$2:$C$13,,0)*R160*3</f>
        <v>6060.9600000000009</v>
      </c>
      <c r="T160" s="113"/>
      <c r="U160" s="113">
        <v>1840</v>
      </c>
      <c r="V160" s="114">
        <f>_xlfn.XLOOKUP($I160,'FY21 Billing Rates'!$A$2:$A$13,'FY21 Billing Rates'!$C$2:$C$13,,0)*U160*3</f>
        <v>6060.9600000000009</v>
      </c>
      <c r="W160" s="115">
        <f t="shared" si="3"/>
        <v>24243.840000000004</v>
      </c>
    </row>
    <row r="161" spans="1:23" s="41" customFormat="1" outlineLevel="2" x14ac:dyDescent="0.25">
      <c r="A161" s="99"/>
      <c r="B161" s="100"/>
      <c r="C161" s="101" t="s">
        <v>48</v>
      </c>
      <c r="D161" s="102">
        <v>1540</v>
      </c>
      <c r="E161" s="103">
        <v>4</v>
      </c>
      <c r="F161" s="101" t="s">
        <v>90</v>
      </c>
      <c r="G161" s="101" t="s">
        <v>297</v>
      </c>
      <c r="H161" s="104">
        <v>3</v>
      </c>
      <c r="I161" s="104">
        <v>3</v>
      </c>
      <c r="J161" s="129"/>
      <c r="K161" s="106">
        <v>415</v>
      </c>
      <c r="L161" s="107">
        <f>VLOOKUP(I161,'FY21 Billing Rates'!$A$2:$C$13,3,FALSE)*K161*3</f>
        <v>435.75</v>
      </c>
      <c r="M161" s="108" t="s">
        <v>352</v>
      </c>
      <c r="N161" s="109"/>
      <c r="O161" s="109">
        <v>415</v>
      </c>
      <c r="P161" s="110">
        <f>VLOOKUP(I161,'FY21 Billing Rates'!$A$2:$C$13,3,FALSE)*O161*3</f>
        <v>435.75</v>
      </c>
      <c r="Q161" s="111"/>
      <c r="R161" s="111">
        <v>415</v>
      </c>
      <c r="S161" s="112">
        <f>_xlfn.XLOOKUP($I161,'FY21 Billing Rates'!$A$2:$A$13,'FY21 Billing Rates'!$C$2:$C$13,,0)*R161*3</f>
        <v>435.75</v>
      </c>
      <c r="T161" s="113"/>
      <c r="U161" s="113">
        <v>415</v>
      </c>
      <c r="V161" s="114">
        <f>_xlfn.XLOOKUP($I161,'FY21 Billing Rates'!$A$2:$A$13,'FY21 Billing Rates'!$C$2:$C$13,,0)*U161*3</f>
        <v>435.75</v>
      </c>
      <c r="W161" s="115">
        <f t="shared" si="3"/>
        <v>1743</v>
      </c>
    </row>
    <row r="162" spans="1:23" s="41" customFormat="1" outlineLevel="2" x14ac:dyDescent="0.25">
      <c r="A162" s="99"/>
      <c r="B162" s="100"/>
      <c r="C162" s="101" t="s">
        <v>48</v>
      </c>
      <c r="D162" s="102">
        <v>1349</v>
      </c>
      <c r="E162" s="103">
        <v>4</v>
      </c>
      <c r="F162" s="101" t="s">
        <v>49</v>
      </c>
      <c r="G162" s="101" t="s">
        <v>297</v>
      </c>
      <c r="H162" s="104">
        <v>3</v>
      </c>
      <c r="I162" s="104">
        <v>8</v>
      </c>
      <c r="J162" s="129"/>
      <c r="K162" s="106">
        <v>7931</v>
      </c>
      <c r="L162" s="107">
        <f>VLOOKUP(I162,'FY21 Billing Rates'!$A$2:$C$13,3,FALSE)*K162*3</f>
        <v>0</v>
      </c>
      <c r="M162" s="108" t="s">
        <v>352</v>
      </c>
      <c r="N162" s="109">
        <v>150</v>
      </c>
      <c r="O162" s="109">
        <f>K162+N162</f>
        <v>8081</v>
      </c>
      <c r="P162" s="110">
        <f>VLOOKUP(I162,'FY21 Billing Rates'!$A$2:$C$13,3,FALSE)*O162*3</f>
        <v>0</v>
      </c>
      <c r="Q162" s="111"/>
      <c r="R162" s="111">
        <v>8081</v>
      </c>
      <c r="S162" s="112">
        <f>_xlfn.XLOOKUP($I162,'FY21 Billing Rates'!$A$2:$A$13,'FY21 Billing Rates'!$C$2:$C$13,,0)*R162*3</f>
        <v>0</v>
      </c>
      <c r="T162" s="113"/>
      <c r="U162" s="113">
        <v>8081</v>
      </c>
      <c r="V162" s="114">
        <f>_xlfn.XLOOKUP($I162,'FY21 Billing Rates'!$A$2:$A$13,'FY21 Billing Rates'!$C$2:$C$13,,0)*U162*3</f>
        <v>0</v>
      </c>
      <c r="W162" s="115">
        <f t="shared" si="3"/>
        <v>0</v>
      </c>
    </row>
    <row r="163" spans="1:23" s="41" customFormat="1" outlineLevel="2" x14ac:dyDescent="0.25">
      <c r="A163" s="99"/>
      <c r="B163" s="100"/>
      <c r="C163" s="101" t="s">
        <v>48</v>
      </c>
      <c r="D163" s="102">
        <v>1562</v>
      </c>
      <c r="E163" s="103">
        <v>4</v>
      </c>
      <c r="F163" s="101" t="s">
        <v>92</v>
      </c>
      <c r="G163" s="101" t="s">
        <v>297</v>
      </c>
      <c r="H163" s="104">
        <v>3</v>
      </c>
      <c r="I163" s="104">
        <v>3</v>
      </c>
      <c r="J163" s="129"/>
      <c r="K163" s="106">
        <v>1324</v>
      </c>
      <c r="L163" s="107">
        <f>VLOOKUP(I163,'FY21 Billing Rates'!$A$2:$C$13,3,FALSE)*K163*3</f>
        <v>1390.1999999999998</v>
      </c>
      <c r="M163" s="108" t="s">
        <v>352</v>
      </c>
      <c r="N163" s="109"/>
      <c r="O163" s="109">
        <v>1324</v>
      </c>
      <c r="P163" s="110">
        <f>VLOOKUP(I163,'FY21 Billing Rates'!$A$2:$C$13,3,FALSE)*O163*3</f>
        <v>1390.1999999999998</v>
      </c>
      <c r="Q163" s="111"/>
      <c r="R163" s="111">
        <v>1324</v>
      </c>
      <c r="S163" s="112">
        <f>_xlfn.XLOOKUP($I163,'FY21 Billing Rates'!$A$2:$A$13,'FY21 Billing Rates'!$C$2:$C$13,,0)*R163*3</f>
        <v>1390.1999999999998</v>
      </c>
      <c r="T163" s="113"/>
      <c r="U163" s="113">
        <v>1324</v>
      </c>
      <c r="V163" s="114">
        <f>_xlfn.XLOOKUP($I163,'FY21 Billing Rates'!$A$2:$A$13,'FY21 Billing Rates'!$C$2:$C$13,,0)*U163*3</f>
        <v>1390.1999999999998</v>
      </c>
      <c r="W163" s="115">
        <f t="shared" si="3"/>
        <v>5560.7999999999993</v>
      </c>
    </row>
    <row r="164" spans="1:23" s="41" customFormat="1" outlineLevel="2" x14ac:dyDescent="0.25">
      <c r="A164" s="99"/>
      <c r="B164" s="100"/>
      <c r="C164" s="101" t="s">
        <v>48</v>
      </c>
      <c r="D164" s="102">
        <v>1562</v>
      </c>
      <c r="E164" s="103">
        <v>4</v>
      </c>
      <c r="F164" s="101" t="s">
        <v>92</v>
      </c>
      <c r="G164" s="101" t="s">
        <v>297</v>
      </c>
      <c r="H164" s="104">
        <v>1</v>
      </c>
      <c r="I164" s="104">
        <v>1</v>
      </c>
      <c r="J164" s="129"/>
      <c r="K164" s="106">
        <v>5899</v>
      </c>
      <c r="L164" s="107">
        <f>VLOOKUP(I164,'FY21 Billing Rates'!$A$2:$C$13,3,FALSE)*K164*3</f>
        <v>19431.306000000004</v>
      </c>
      <c r="M164" s="108" t="s">
        <v>352</v>
      </c>
      <c r="N164" s="109"/>
      <c r="O164" s="109">
        <v>5899</v>
      </c>
      <c r="P164" s="110">
        <f>VLOOKUP(I164,'FY21 Billing Rates'!$A$2:$C$13,3,FALSE)*O164*3</f>
        <v>19431.306000000004</v>
      </c>
      <c r="Q164" s="111"/>
      <c r="R164" s="111">
        <v>5899</v>
      </c>
      <c r="S164" s="112">
        <f>_xlfn.XLOOKUP($I164,'FY21 Billing Rates'!$A$2:$A$13,'FY21 Billing Rates'!$C$2:$C$13,,0)*R164*3</f>
        <v>19431.306000000004</v>
      </c>
      <c r="T164" s="113"/>
      <c r="U164" s="113">
        <v>5899</v>
      </c>
      <c r="V164" s="114">
        <f>_xlfn.XLOOKUP($I164,'FY21 Billing Rates'!$A$2:$A$13,'FY21 Billing Rates'!$C$2:$C$13,,0)*U164*3</f>
        <v>19431.306000000004</v>
      </c>
      <c r="W164" s="115">
        <f t="shared" si="3"/>
        <v>77725.224000000017</v>
      </c>
    </row>
    <row r="165" spans="1:23" s="41" customFormat="1" outlineLevel="2" x14ac:dyDescent="0.25">
      <c r="A165" s="99"/>
      <c r="B165" s="100"/>
      <c r="C165" s="101" t="s">
        <v>48</v>
      </c>
      <c r="D165" s="102">
        <v>1560</v>
      </c>
      <c r="E165" s="103">
        <v>4</v>
      </c>
      <c r="F165" s="101" t="s">
        <v>91</v>
      </c>
      <c r="G165" s="101" t="s">
        <v>297</v>
      </c>
      <c r="H165" s="104">
        <v>3</v>
      </c>
      <c r="I165" s="104">
        <v>3</v>
      </c>
      <c r="J165" s="129"/>
      <c r="K165" s="106">
        <v>531</v>
      </c>
      <c r="L165" s="107">
        <f>VLOOKUP(I165,'FY21 Billing Rates'!$A$2:$C$13,3,FALSE)*K165*3</f>
        <v>557.54999999999995</v>
      </c>
      <c r="M165" s="108" t="s">
        <v>352</v>
      </c>
      <c r="N165" s="109"/>
      <c r="O165" s="109">
        <v>531</v>
      </c>
      <c r="P165" s="110">
        <f>VLOOKUP(I165,'FY21 Billing Rates'!$A$2:$C$13,3,FALSE)*O165*3</f>
        <v>557.54999999999995</v>
      </c>
      <c r="Q165" s="111"/>
      <c r="R165" s="111">
        <v>531</v>
      </c>
      <c r="S165" s="112">
        <f>_xlfn.XLOOKUP($I165,'FY21 Billing Rates'!$A$2:$A$13,'FY21 Billing Rates'!$C$2:$C$13,,0)*R165*3</f>
        <v>557.54999999999995</v>
      </c>
      <c r="T165" s="113"/>
      <c r="U165" s="113">
        <v>531</v>
      </c>
      <c r="V165" s="114">
        <f>_xlfn.XLOOKUP($I165,'FY21 Billing Rates'!$A$2:$A$13,'FY21 Billing Rates'!$C$2:$C$13,,0)*U165*3</f>
        <v>557.54999999999995</v>
      </c>
      <c r="W165" s="115">
        <f t="shared" si="3"/>
        <v>2230.1999999999998</v>
      </c>
    </row>
    <row r="166" spans="1:23" s="41" customFormat="1" outlineLevel="2" x14ac:dyDescent="0.25">
      <c r="A166" s="99"/>
      <c r="B166" s="100"/>
      <c r="C166" s="101" t="s">
        <v>48</v>
      </c>
      <c r="D166" s="102">
        <v>1560</v>
      </c>
      <c r="E166" s="103">
        <v>4</v>
      </c>
      <c r="F166" s="101" t="s">
        <v>91</v>
      </c>
      <c r="G166" s="101" t="s">
        <v>297</v>
      </c>
      <c r="H166" s="104">
        <v>1</v>
      </c>
      <c r="I166" s="104">
        <v>1</v>
      </c>
      <c r="J166" s="129"/>
      <c r="K166" s="106">
        <v>838</v>
      </c>
      <c r="L166" s="107">
        <f>VLOOKUP(I166,'FY21 Billing Rates'!$A$2:$C$13,3,FALSE)*K166*3</f>
        <v>2760.3720000000003</v>
      </c>
      <c r="M166" s="108" t="s">
        <v>352</v>
      </c>
      <c r="N166" s="109"/>
      <c r="O166" s="109">
        <v>838</v>
      </c>
      <c r="P166" s="110">
        <f>VLOOKUP(I166,'FY21 Billing Rates'!$A$2:$C$13,3,FALSE)*O166*3</f>
        <v>2760.3720000000003</v>
      </c>
      <c r="Q166" s="111"/>
      <c r="R166" s="111">
        <v>838</v>
      </c>
      <c r="S166" s="112">
        <f>_xlfn.XLOOKUP($I166,'FY21 Billing Rates'!$A$2:$A$13,'FY21 Billing Rates'!$C$2:$C$13,,0)*R166*3</f>
        <v>2760.3720000000003</v>
      </c>
      <c r="T166" s="113"/>
      <c r="U166" s="113">
        <v>838</v>
      </c>
      <c r="V166" s="114">
        <f>_xlfn.XLOOKUP($I166,'FY21 Billing Rates'!$A$2:$A$13,'FY21 Billing Rates'!$C$2:$C$13,,0)*U166*3</f>
        <v>2760.3720000000003</v>
      </c>
      <c r="W166" s="115">
        <f t="shared" si="3"/>
        <v>11041.488000000001</v>
      </c>
    </row>
    <row r="167" spans="1:23" s="41" customFormat="1" outlineLevel="2" x14ac:dyDescent="0.25">
      <c r="A167" s="99"/>
      <c r="B167" s="100"/>
      <c r="C167" s="101" t="s">
        <v>45</v>
      </c>
      <c r="D167" s="102">
        <v>1130</v>
      </c>
      <c r="E167" s="103">
        <v>4</v>
      </c>
      <c r="F167" s="101" t="s">
        <v>46</v>
      </c>
      <c r="G167" s="101" t="s">
        <v>297</v>
      </c>
      <c r="H167" s="104">
        <v>3</v>
      </c>
      <c r="I167" s="104">
        <v>3</v>
      </c>
      <c r="J167" s="129"/>
      <c r="K167" s="106">
        <v>635</v>
      </c>
      <c r="L167" s="107">
        <f>VLOOKUP(I167,'FY21 Billing Rates'!$A$2:$C$13,3,FALSE)*K167*3</f>
        <v>666.75</v>
      </c>
      <c r="M167" s="108" t="s">
        <v>352</v>
      </c>
      <c r="N167" s="109"/>
      <c r="O167" s="109">
        <v>635</v>
      </c>
      <c r="P167" s="110">
        <f>VLOOKUP(I167,'FY21 Billing Rates'!$A$2:$C$13,3,FALSE)*O167*3</f>
        <v>666.75</v>
      </c>
      <c r="Q167" s="111"/>
      <c r="R167" s="111">
        <v>635</v>
      </c>
      <c r="S167" s="112">
        <f>_xlfn.XLOOKUP($I167,'FY21 Billing Rates'!$A$2:$A$13,'FY21 Billing Rates'!$C$2:$C$13,,0)*R167*3</f>
        <v>666.75</v>
      </c>
      <c r="T167" s="113"/>
      <c r="U167" s="113">
        <v>635</v>
      </c>
      <c r="V167" s="114">
        <f>_xlfn.XLOOKUP($I167,'FY21 Billing Rates'!$A$2:$A$13,'FY21 Billing Rates'!$C$2:$C$13,,0)*U167*3</f>
        <v>666.75</v>
      </c>
      <c r="W167" s="115">
        <f t="shared" si="3"/>
        <v>2667</v>
      </c>
    </row>
    <row r="168" spans="1:23" s="41" customFormat="1" outlineLevel="2" x14ac:dyDescent="0.25">
      <c r="A168" s="99"/>
      <c r="B168" s="100"/>
      <c r="C168" s="101" t="s">
        <v>45</v>
      </c>
      <c r="D168" s="102">
        <v>1130</v>
      </c>
      <c r="E168" s="103">
        <v>4</v>
      </c>
      <c r="F168" s="101" t="s">
        <v>46</v>
      </c>
      <c r="G168" s="101" t="s">
        <v>297</v>
      </c>
      <c r="H168" s="104">
        <v>1</v>
      </c>
      <c r="I168" s="104">
        <v>1</v>
      </c>
      <c r="J168" s="129"/>
      <c r="K168" s="106">
        <v>13843</v>
      </c>
      <c r="L168" s="107">
        <f>VLOOKUP(I168,'FY21 Billing Rates'!$A$2:$C$13,3,FALSE)*K168*3</f>
        <v>45598.842000000004</v>
      </c>
      <c r="M168" s="108" t="s">
        <v>352</v>
      </c>
      <c r="N168" s="109"/>
      <c r="O168" s="109">
        <v>13843</v>
      </c>
      <c r="P168" s="110">
        <f>VLOOKUP(I168,'FY21 Billing Rates'!$A$2:$C$13,3,FALSE)*O168*3</f>
        <v>45598.842000000004</v>
      </c>
      <c r="Q168" s="111"/>
      <c r="R168" s="111">
        <v>13843</v>
      </c>
      <c r="S168" s="112">
        <f>_xlfn.XLOOKUP($I168,'FY21 Billing Rates'!$A$2:$A$13,'FY21 Billing Rates'!$C$2:$C$13,,0)*R168*3</f>
        <v>45598.842000000004</v>
      </c>
      <c r="T168" s="113"/>
      <c r="U168" s="113">
        <v>13843</v>
      </c>
      <c r="V168" s="114">
        <f>_xlfn.XLOOKUP($I168,'FY21 Billing Rates'!$A$2:$A$13,'FY21 Billing Rates'!$C$2:$C$13,,0)*U168*3</f>
        <v>45598.842000000004</v>
      </c>
      <c r="W168" s="115">
        <f t="shared" si="3"/>
        <v>182395.36800000002</v>
      </c>
    </row>
    <row r="169" spans="1:23" s="64" customFormat="1" outlineLevel="2" x14ac:dyDescent="0.25">
      <c r="A169" s="99">
        <v>22</v>
      </c>
      <c r="B169" s="100"/>
      <c r="C169" s="101" t="s">
        <v>174</v>
      </c>
      <c r="D169" s="102">
        <v>4460</v>
      </c>
      <c r="E169" s="103">
        <v>4</v>
      </c>
      <c r="F169" s="101" t="s">
        <v>175</v>
      </c>
      <c r="G169" s="101" t="s">
        <v>297</v>
      </c>
      <c r="H169" s="104">
        <v>1</v>
      </c>
      <c r="I169" s="104">
        <v>1</v>
      </c>
      <c r="J169" s="129"/>
      <c r="K169" s="106">
        <v>150</v>
      </c>
      <c r="L169" s="107">
        <f>VLOOKUP(I169,'FY21 Billing Rates'!$A$2:C136,3,FALSE)*K169*3</f>
        <v>494.1</v>
      </c>
      <c r="M169" s="108" t="s">
        <v>352</v>
      </c>
      <c r="N169" s="109">
        <v>-150</v>
      </c>
      <c r="O169" s="109">
        <v>0</v>
      </c>
      <c r="P169" s="116">
        <f>VLOOKUP(I169,'FY21 Billing Rates'!$A$2:$C$13,3,FALSE)*O169*3</f>
        <v>0</v>
      </c>
      <c r="Q169" s="111"/>
      <c r="R169" s="111">
        <v>0</v>
      </c>
      <c r="S169" s="112">
        <f>_xlfn.XLOOKUP($I169,'FY21 Billing Rates'!$A$2:$A$13,'FY21 Billing Rates'!$C$2:$C$13,,0)*R169*3</f>
        <v>0</v>
      </c>
      <c r="T169" s="113"/>
      <c r="U169" s="113">
        <v>0</v>
      </c>
      <c r="V169" s="114">
        <f>_xlfn.XLOOKUP($I169,'FY21 Billing Rates'!$A$2:$A$13,'FY21 Billing Rates'!$C$2:$C$13,,0)*U169*3</f>
        <v>0</v>
      </c>
      <c r="W169" s="115">
        <f t="shared" si="3"/>
        <v>494.1</v>
      </c>
    </row>
    <row r="170" spans="1:23" s="128" customFormat="1" outlineLevel="1" x14ac:dyDescent="0.25">
      <c r="A170" s="117"/>
      <c r="B170" s="118"/>
      <c r="C170" s="119"/>
      <c r="D170" s="120"/>
      <c r="E170" s="121"/>
      <c r="F170" s="119"/>
      <c r="G170" s="119" t="s">
        <v>298</v>
      </c>
      <c r="H170" s="122"/>
      <c r="I170" s="122"/>
      <c r="J170" s="123">
        <v>42550</v>
      </c>
      <c r="K170" s="124">
        <f>SUBTOTAL(9,K156:K169)</f>
        <v>42550</v>
      </c>
      <c r="L170" s="127"/>
      <c r="M170" s="126"/>
      <c r="N170" s="124"/>
      <c r="O170" s="124">
        <f>SUM(O156:O169)</f>
        <v>42550</v>
      </c>
      <c r="P170" s="127"/>
      <c r="Q170" s="124"/>
      <c r="R170" s="124">
        <f>SUM(R156:R169)</f>
        <v>42550</v>
      </c>
      <c r="S170" s="125"/>
      <c r="T170" s="124"/>
      <c r="U170" s="124">
        <f>SUM(U156:U169)</f>
        <v>42550</v>
      </c>
      <c r="V170" s="127"/>
      <c r="W170" s="127"/>
    </row>
    <row r="171" spans="1:23" s="64" customFormat="1" outlineLevel="2" x14ac:dyDescent="0.25">
      <c r="A171" s="99">
        <v>23</v>
      </c>
      <c r="B171" s="100"/>
      <c r="C171" s="137" t="s">
        <v>133</v>
      </c>
      <c r="D171" s="102">
        <v>3602</v>
      </c>
      <c r="E171" s="103">
        <v>42</v>
      </c>
      <c r="F171" s="101" t="s">
        <v>134</v>
      </c>
      <c r="G171" s="101" t="s">
        <v>299</v>
      </c>
      <c r="H171" s="104">
        <v>3</v>
      </c>
      <c r="I171" s="104">
        <v>3</v>
      </c>
      <c r="J171" s="129"/>
      <c r="K171" s="106">
        <v>7926</v>
      </c>
      <c r="L171" s="107">
        <f>VLOOKUP(I171,'FY21 Billing Rates'!$A$2:C138,3,FALSE)*K171*3</f>
        <v>8322.2999999999993</v>
      </c>
      <c r="M171" s="108" t="s">
        <v>352</v>
      </c>
      <c r="N171" s="109">
        <v>-7926</v>
      </c>
      <c r="O171" s="109">
        <f>K171+N171</f>
        <v>0</v>
      </c>
      <c r="P171" s="116">
        <f>VLOOKUP(I171,'FY21 Billing Rates'!$A$2:$C$13,3,FALSE)*O171*3</f>
        <v>0</v>
      </c>
      <c r="Q171" s="111"/>
      <c r="R171" s="111">
        <v>0</v>
      </c>
      <c r="S171" s="112">
        <f>_xlfn.XLOOKUP($I171,'FY21 Billing Rates'!$A$2:$A$13,'FY21 Billing Rates'!$C$2:$C$13,,0)*R171*3</f>
        <v>0</v>
      </c>
      <c r="T171" s="113"/>
      <c r="U171" s="113">
        <v>0</v>
      </c>
      <c r="V171" s="114">
        <f>_xlfn.XLOOKUP($I171,'FY21 Billing Rates'!$A$2:$A$13,'FY21 Billing Rates'!$C$2:$C$13,,0)*U171*3</f>
        <v>0</v>
      </c>
      <c r="W171" s="115">
        <f t="shared" si="3"/>
        <v>8322.2999999999993</v>
      </c>
    </row>
    <row r="172" spans="1:23" s="64" customFormat="1" outlineLevel="2" x14ac:dyDescent="0.25">
      <c r="A172" s="99">
        <v>24</v>
      </c>
      <c r="B172" s="100"/>
      <c r="C172" s="137" t="s">
        <v>133</v>
      </c>
      <c r="D172" s="102">
        <v>3602</v>
      </c>
      <c r="E172" s="103">
        <v>42</v>
      </c>
      <c r="F172" s="101" t="s">
        <v>134</v>
      </c>
      <c r="G172" s="101" t="s">
        <v>299</v>
      </c>
      <c r="H172" s="104">
        <v>1</v>
      </c>
      <c r="I172" s="104">
        <v>1</v>
      </c>
      <c r="J172" s="129"/>
      <c r="K172" s="106">
        <v>240</v>
      </c>
      <c r="L172" s="107">
        <f>VLOOKUP(I172,'FY21 Billing Rates'!$A$2:C139,3,FALSE)*K172*3</f>
        <v>790.56000000000017</v>
      </c>
      <c r="M172" s="108" t="s">
        <v>352</v>
      </c>
      <c r="N172" s="109">
        <v>-240</v>
      </c>
      <c r="O172" s="109">
        <f>K172+N172</f>
        <v>0</v>
      </c>
      <c r="P172" s="116">
        <f>VLOOKUP(I172,'FY21 Billing Rates'!$A$2:$C$13,3,FALSE)*O172*3</f>
        <v>0</v>
      </c>
      <c r="Q172" s="111"/>
      <c r="R172" s="111">
        <v>0</v>
      </c>
      <c r="S172" s="112">
        <f>_xlfn.XLOOKUP($I172,'FY21 Billing Rates'!$A$2:$A$13,'FY21 Billing Rates'!$C$2:$C$13,,0)*R172*3</f>
        <v>0</v>
      </c>
      <c r="T172" s="113"/>
      <c r="U172" s="113">
        <v>0</v>
      </c>
      <c r="V172" s="114">
        <f>_xlfn.XLOOKUP($I172,'FY21 Billing Rates'!$A$2:$A$13,'FY21 Billing Rates'!$C$2:$C$13,,0)*U172*3</f>
        <v>0</v>
      </c>
      <c r="W172" s="115">
        <f t="shared" si="3"/>
        <v>790.56000000000017</v>
      </c>
    </row>
    <row r="173" spans="1:23" s="64" customFormat="1" outlineLevel="2" x14ac:dyDescent="0.25">
      <c r="A173" s="99">
        <v>25</v>
      </c>
      <c r="B173" s="138"/>
      <c r="C173" s="137" t="s">
        <v>361</v>
      </c>
      <c r="D173" s="102">
        <v>4735</v>
      </c>
      <c r="E173" s="103">
        <v>4</v>
      </c>
      <c r="F173" s="101" t="s">
        <v>197</v>
      </c>
      <c r="G173" s="104" t="s">
        <v>299</v>
      </c>
      <c r="H173" s="104">
        <v>3</v>
      </c>
      <c r="I173" s="104">
        <v>3</v>
      </c>
      <c r="J173" s="129"/>
      <c r="K173" s="106">
        <v>0</v>
      </c>
      <c r="L173" s="107">
        <f>VLOOKUP(I173,'FY21 Billing Rates'!$A$2:$C$13,3,FALSE)*K173*3</f>
        <v>0</v>
      </c>
      <c r="M173" s="108" t="s">
        <v>352</v>
      </c>
      <c r="N173" s="109">
        <v>1020</v>
      </c>
      <c r="O173" s="109">
        <v>1020</v>
      </c>
      <c r="P173" s="116">
        <f>VLOOKUP(I173,'FY21 Billing Rates'!$A$2:$C$13,3,FALSE)*O173*2</f>
        <v>714</v>
      </c>
      <c r="Q173" s="111"/>
      <c r="R173" s="111">
        <v>1020</v>
      </c>
      <c r="S173" s="112">
        <f>_xlfn.XLOOKUP($I173,'FY21 Billing Rates'!$A$2:$A$13,'FY21 Billing Rates'!$C$2:$C$13,,0)*R173*3</f>
        <v>1071</v>
      </c>
      <c r="T173" s="113"/>
      <c r="U173" s="113">
        <v>1020</v>
      </c>
      <c r="V173" s="114">
        <f>_xlfn.XLOOKUP($I173,'FY21 Billing Rates'!$A$2:$A$13,'FY21 Billing Rates'!$C$2:$C$13,,0)*U173*3</f>
        <v>1071</v>
      </c>
      <c r="W173" s="115">
        <f t="shared" si="3"/>
        <v>2856</v>
      </c>
    </row>
    <row r="174" spans="1:23" s="64" customFormat="1" outlineLevel="2" x14ac:dyDescent="0.25">
      <c r="A174" s="99"/>
      <c r="B174" s="138"/>
      <c r="C174" s="101" t="s">
        <v>48</v>
      </c>
      <c r="D174" s="102">
        <v>1349</v>
      </c>
      <c r="E174" s="103">
        <v>12</v>
      </c>
      <c r="F174" s="101" t="s">
        <v>49</v>
      </c>
      <c r="G174" s="101" t="s">
        <v>299</v>
      </c>
      <c r="H174" s="104">
        <v>3</v>
      </c>
      <c r="I174" s="104">
        <v>8</v>
      </c>
      <c r="J174" s="129"/>
      <c r="K174" s="106">
        <v>3292</v>
      </c>
      <c r="L174" s="107">
        <f>VLOOKUP(I174,'FY21 Billing Rates'!$A$2:$C$13,3,FALSE)*K174*3</f>
        <v>0</v>
      </c>
      <c r="M174" s="108" t="s">
        <v>352</v>
      </c>
      <c r="N174" s="109">
        <v>7146</v>
      </c>
      <c r="O174" s="109">
        <v>10438</v>
      </c>
      <c r="P174" s="110">
        <f>VLOOKUP(I174,'FY21 Billing Rates'!$A$2:$C$13,3,FALSE)*O174*3</f>
        <v>0</v>
      </c>
      <c r="Q174" s="111"/>
      <c r="R174" s="111">
        <v>10438</v>
      </c>
      <c r="S174" s="112">
        <f>_xlfn.XLOOKUP($I174,'FY21 Billing Rates'!$A$2:$A$13,'FY21 Billing Rates'!$C$2:$C$13,,0)*R174*3</f>
        <v>0</v>
      </c>
      <c r="T174" s="113"/>
      <c r="U174" s="113">
        <v>10438</v>
      </c>
      <c r="V174" s="114">
        <f>_xlfn.XLOOKUP($I174,'FY21 Billing Rates'!$A$2:$A$13,'FY21 Billing Rates'!$C$2:$C$13,,0)*U174*3</f>
        <v>0</v>
      </c>
      <c r="W174" s="115">
        <f t="shared" si="3"/>
        <v>0</v>
      </c>
    </row>
    <row r="175" spans="1:23" s="64" customFormat="1" outlineLevel="2" x14ac:dyDescent="0.25">
      <c r="A175" s="99"/>
      <c r="B175" s="138"/>
      <c r="C175" s="137" t="s">
        <v>108</v>
      </c>
      <c r="D175" s="102">
        <v>2870</v>
      </c>
      <c r="E175" s="103">
        <v>4</v>
      </c>
      <c r="F175" s="101" t="s">
        <v>109</v>
      </c>
      <c r="G175" s="101" t="s">
        <v>299</v>
      </c>
      <c r="H175" s="104">
        <v>5</v>
      </c>
      <c r="I175" s="104">
        <v>5</v>
      </c>
      <c r="J175" s="129"/>
      <c r="K175" s="106">
        <v>9099</v>
      </c>
      <c r="L175" s="107">
        <f>VLOOKUP(I175,'FY21 Billing Rates'!$A$2:C142,3,FALSE)*K175*3</f>
        <v>3275.6399999999994</v>
      </c>
      <c r="M175" s="108" t="s">
        <v>352</v>
      </c>
      <c r="N175" s="109"/>
      <c r="O175" s="109">
        <v>9099</v>
      </c>
      <c r="P175" s="110">
        <f>VLOOKUP(I175,'FY21 Billing Rates'!$A$2:$C$13,3,FALSE)*O175*3</f>
        <v>3275.6399999999994</v>
      </c>
      <c r="Q175" s="111"/>
      <c r="R175" s="111">
        <v>9099</v>
      </c>
      <c r="S175" s="112">
        <f>_xlfn.XLOOKUP($I175,'FY21 Billing Rates'!$A$2:$A$13,'FY21 Billing Rates'!$C$2:$C$13,,0)*R175*3</f>
        <v>3275.6399999999994</v>
      </c>
      <c r="T175" s="113"/>
      <c r="U175" s="113">
        <v>9099</v>
      </c>
      <c r="V175" s="114">
        <f>_xlfn.XLOOKUP($I175,'FY21 Billing Rates'!$A$2:$A$13,'FY21 Billing Rates'!$C$2:$C$13,,0)*U175*3</f>
        <v>3275.6399999999994</v>
      </c>
      <c r="W175" s="115">
        <f t="shared" si="3"/>
        <v>13102.559999999998</v>
      </c>
    </row>
    <row r="176" spans="1:23" s="41" customFormat="1" outlineLevel="2" x14ac:dyDescent="0.25">
      <c r="A176" s="99"/>
      <c r="B176" s="100"/>
      <c r="C176" s="101" t="s">
        <v>66</v>
      </c>
      <c r="D176" s="102">
        <v>1358</v>
      </c>
      <c r="E176" s="103">
        <v>4</v>
      </c>
      <c r="F176" s="101" t="s">
        <v>67</v>
      </c>
      <c r="G176" s="101" t="s">
        <v>299</v>
      </c>
      <c r="H176" s="104">
        <v>5</v>
      </c>
      <c r="I176" s="104">
        <v>5</v>
      </c>
      <c r="J176" s="129"/>
      <c r="K176" s="106">
        <v>4000</v>
      </c>
      <c r="L176" s="107">
        <f>VLOOKUP(I176,'FY21 Billing Rates'!$A$2:C143,3,FALSE)*K176*1</f>
        <v>480</v>
      </c>
      <c r="M176" s="108" t="s">
        <v>352</v>
      </c>
      <c r="N176" s="109"/>
      <c r="O176" s="109">
        <v>4000</v>
      </c>
      <c r="P176" s="110">
        <f>VLOOKUP(I176,'FY21 Billing Rates'!$A$2:$C$13,3,FALSE)*O176*3</f>
        <v>1440</v>
      </c>
      <c r="Q176" s="111"/>
      <c r="R176" s="111">
        <v>4000</v>
      </c>
      <c r="S176" s="112">
        <f>_xlfn.XLOOKUP($I176,'FY21 Billing Rates'!$A$2:$A$13,'FY21 Billing Rates'!$C$2:$C$13,,0)*R176*3</f>
        <v>1440</v>
      </c>
      <c r="T176" s="113"/>
      <c r="U176" s="113">
        <v>4000</v>
      </c>
      <c r="V176" s="114">
        <f>_xlfn.XLOOKUP($I176,'FY21 Billing Rates'!$A$2:$A$13,'FY21 Billing Rates'!$C$2:$C$13,,0)*U176*3</f>
        <v>1440</v>
      </c>
      <c r="W176" s="115">
        <f t="shared" si="3"/>
        <v>4800</v>
      </c>
    </row>
    <row r="177" spans="1:23" s="41" customFormat="1" outlineLevel="2" x14ac:dyDescent="0.25">
      <c r="A177" s="99"/>
      <c r="B177" s="100"/>
      <c r="C177" s="101" t="s">
        <v>68</v>
      </c>
      <c r="D177" s="102">
        <v>1362</v>
      </c>
      <c r="E177" s="103">
        <v>10</v>
      </c>
      <c r="F177" s="101" t="s">
        <v>69</v>
      </c>
      <c r="G177" s="101" t="s">
        <v>299</v>
      </c>
      <c r="H177" s="104">
        <v>6</v>
      </c>
      <c r="I177" s="104">
        <v>6</v>
      </c>
      <c r="J177" s="129"/>
      <c r="K177" s="106">
        <v>9161</v>
      </c>
      <c r="L177" s="107">
        <v>3197.96</v>
      </c>
      <c r="M177" s="108" t="s">
        <v>352</v>
      </c>
      <c r="N177" s="109"/>
      <c r="O177" s="109">
        <v>9161</v>
      </c>
      <c r="P177" s="110">
        <f>VLOOKUP(I177,'FY21 Billing Rates'!$A$2:$C$13,3,FALSE)*O177*3</f>
        <v>3297.96</v>
      </c>
      <c r="Q177" s="111"/>
      <c r="R177" s="111">
        <v>9161</v>
      </c>
      <c r="S177" s="112">
        <f>_xlfn.XLOOKUP($I177,'FY21 Billing Rates'!$A$2:$A$13,'FY21 Billing Rates'!$C$2:$C$13,,0)*R177*3</f>
        <v>3297.96</v>
      </c>
      <c r="T177" s="113"/>
      <c r="U177" s="113">
        <v>9161</v>
      </c>
      <c r="V177" s="114">
        <f>_xlfn.XLOOKUP($I177,'FY21 Billing Rates'!$A$2:$A$13,'FY21 Billing Rates'!$C$2:$C$13,,0)*U177*3</f>
        <v>3297.96</v>
      </c>
      <c r="W177" s="115">
        <f t="shared" si="3"/>
        <v>13091.84</v>
      </c>
    </row>
    <row r="178" spans="1:23" s="41" customFormat="1" outlineLevel="2" x14ac:dyDescent="0.25">
      <c r="A178" s="99"/>
      <c r="B178" s="100"/>
      <c r="C178" s="101" t="s">
        <v>68</v>
      </c>
      <c r="D178" s="102">
        <v>1362</v>
      </c>
      <c r="E178" s="103">
        <v>10</v>
      </c>
      <c r="F178" s="101" t="s">
        <v>69</v>
      </c>
      <c r="G178" s="101" t="s">
        <v>299</v>
      </c>
      <c r="H178" s="104">
        <v>6</v>
      </c>
      <c r="I178" s="104">
        <v>6</v>
      </c>
      <c r="J178" s="129"/>
      <c r="K178" s="106">
        <v>15549</v>
      </c>
      <c r="L178" s="107">
        <v>5191.33</v>
      </c>
      <c r="M178" s="108" t="s">
        <v>352</v>
      </c>
      <c r="N178" s="109"/>
      <c r="O178" s="109">
        <v>15549</v>
      </c>
      <c r="P178" s="110">
        <f>VLOOKUP(I178,'FY21 Billing Rates'!$A$2:$C$13,3,FALSE)*O178*3</f>
        <v>5597.6399999999994</v>
      </c>
      <c r="Q178" s="111"/>
      <c r="R178" s="111">
        <v>15549</v>
      </c>
      <c r="S178" s="112">
        <f>_xlfn.XLOOKUP($I178,'FY21 Billing Rates'!$A$2:$A$13,'FY21 Billing Rates'!$C$2:$C$13,,0)*R178*3</f>
        <v>5597.6399999999994</v>
      </c>
      <c r="T178" s="113"/>
      <c r="U178" s="113">
        <v>15549</v>
      </c>
      <c r="V178" s="114">
        <f>_xlfn.XLOOKUP($I178,'FY21 Billing Rates'!$A$2:$A$13,'FY21 Billing Rates'!$C$2:$C$13,,0)*U178*3</f>
        <v>5597.6399999999994</v>
      </c>
      <c r="W178" s="115">
        <f t="shared" si="3"/>
        <v>21984.25</v>
      </c>
    </row>
    <row r="179" spans="1:23" s="41" customFormat="1" outlineLevel="2" x14ac:dyDescent="0.25">
      <c r="A179" s="99"/>
      <c r="B179" s="100"/>
      <c r="C179" s="101" t="s">
        <v>68</v>
      </c>
      <c r="D179" s="102">
        <v>1362</v>
      </c>
      <c r="E179" s="103">
        <v>10</v>
      </c>
      <c r="F179" s="101" t="s">
        <v>69</v>
      </c>
      <c r="G179" s="101" t="s">
        <v>299</v>
      </c>
      <c r="H179" s="104">
        <v>6</v>
      </c>
      <c r="I179" s="104">
        <v>6</v>
      </c>
      <c r="J179" s="129"/>
      <c r="K179" s="106">
        <v>9161</v>
      </c>
      <c r="L179" s="107">
        <v>3197.96</v>
      </c>
      <c r="M179" s="108" t="s">
        <v>352</v>
      </c>
      <c r="N179" s="109"/>
      <c r="O179" s="109">
        <v>9161</v>
      </c>
      <c r="P179" s="110">
        <f>VLOOKUP(I179,'FY21 Billing Rates'!$A$2:$C$13,3,FALSE)*O179*3</f>
        <v>3297.96</v>
      </c>
      <c r="Q179" s="111"/>
      <c r="R179" s="111">
        <v>9161</v>
      </c>
      <c r="S179" s="112">
        <f>_xlfn.XLOOKUP($I179,'FY21 Billing Rates'!$A$2:$A$13,'FY21 Billing Rates'!$C$2:$C$13,,0)*R179*3</f>
        <v>3297.96</v>
      </c>
      <c r="T179" s="113"/>
      <c r="U179" s="113">
        <v>9161</v>
      </c>
      <c r="V179" s="114">
        <f>_xlfn.XLOOKUP($I179,'FY21 Billing Rates'!$A$2:$A$13,'FY21 Billing Rates'!$C$2:$C$13,,0)*U179*3</f>
        <v>3297.96</v>
      </c>
      <c r="W179" s="115">
        <f t="shared" si="3"/>
        <v>13091.84</v>
      </c>
    </row>
    <row r="180" spans="1:23" s="128" customFormat="1" outlineLevel="1" x14ac:dyDescent="0.25">
      <c r="A180" s="117"/>
      <c r="B180" s="118"/>
      <c r="C180" s="119"/>
      <c r="D180" s="120"/>
      <c r="E180" s="121"/>
      <c r="F180" s="119"/>
      <c r="G180" s="119" t="s">
        <v>300</v>
      </c>
      <c r="H180" s="122"/>
      <c r="I180" s="122"/>
      <c r="J180" s="123">
        <v>58428</v>
      </c>
      <c r="K180" s="124">
        <f>SUBTOTAL(9,K171:K179)</f>
        <v>58428</v>
      </c>
      <c r="L180" s="127"/>
      <c r="M180" s="126"/>
      <c r="N180" s="124"/>
      <c r="O180" s="124">
        <f>SUBTOTAL(9,O171:O179)</f>
        <v>58428</v>
      </c>
      <c r="P180" s="127"/>
      <c r="Q180" s="124"/>
      <c r="R180" s="124">
        <f>SUM(R171:R179)</f>
        <v>58428</v>
      </c>
      <c r="S180" s="125"/>
      <c r="T180" s="124"/>
      <c r="U180" s="124">
        <f>SUM(U171:U179)</f>
        <v>58428</v>
      </c>
      <c r="V180" s="127"/>
      <c r="W180" s="127"/>
    </row>
    <row r="181" spans="1:23" s="64" customFormat="1" outlineLevel="1" x14ac:dyDescent="0.25">
      <c r="A181" s="99">
        <v>63</v>
      </c>
      <c r="B181" s="139"/>
      <c r="C181" s="137" t="s">
        <v>388</v>
      </c>
      <c r="D181" s="102">
        <v>3194</v>
      </c>
      <c r="E181" s="103">
        <v>4</v>
      </c>
      <c r="F181" s="101" t="s">
        <v>389</v>
      </c>
      <c r="G181" s="101" t="s">
        <v>299</v>
      </c>
      <c r="H181" s="104">
        <v>10</v>
      </c>
      <c r="I181" s="104">
        <v>10</v>
      </c>
      <c r="J181" s="129"/>
      <c r="K181" s="106">
        <v>0</v>
      </c>
      <c r="L181" s="107">
        <v>0</v>
      </c>
      <c r="M181" s="108" t="s">
        <v>352</v>
      </c>
      <c r="N181" s="109"/>
      <c r="O181" s="109">
        <v>0</v>
      </c>
      <c r="P181" s="110">
        <v>0</v>
      </c>
      <c r="Q181" s="111">
        <v>280</v>
      </c>
      <c r="R181" s="111">
        <v>280</v>
      </c>
      <c r="S181" s="116">
        <f>_xlfn.XLOOKUP($I181,'FY21 Billing Rates'!$A$2:$A$13,'FY21 Billing Rates'!$C$2:$C$13,,0)*R181*3</f>
        <v>33.6</v>
      </c>
      <c r="T181" s="113"/>
      <c r="U181" s="113">
        <v>280</v>
      </c>
      <c r="V181" s="114">
        <f>_xlfn.XLOOKUP($I181,'FY21 Billing Rates'!$A$2:$A$13,'FY21 Billing Rates'!$C$2:$C$13,,0)*U181*3</f>
        <v>33.6</v>
      </c>
      <c r="W181" s="115">
        <f t="shared" si="3"/>
        <v>67.2</v>
      </c>
    </row>
    <row r="182" spans="1:23" s="128" customFormat="1" outlineLevel="1" x14ac:dyDescent="0.25">
      <c r="A182" s="117"/>
      <c r="B182" s="118"/>
      <c r="C182" s="119"/>
      <c r="D182" s="120"/>
      <c r="E182" s="121"/>
      <c r="F182" s="119"/>
      <c r="G182" s="119" t="s">
        <v>300</v>
      </c>
      <c r="H182" s="122"/>
      <c r="I182" s="122"/>
      <c r="J182" s="123"/>
      <c r="K182" s="124">
        <f>SUM(K181)</f>
        <v>0</v>
      </c>
      <c r="L182" s="127"/>
      <c r="M182" s="126"/>
      <c r="N182" s="124"/>
      <c r="O182" s="124">
        <f>SUM(O181)</f>
        <v>0</v>
      </c>
      <c r="P182" s="127"/>
      <c r="Q182" s="124"/>
      <c r="R182" s="124">
        <f>SUM(R181)</f>
        <v>280</v>
      </c>
      <c r="S182" s="125"/>
      <c r="T182" s="124"/>
      <c r="U182" s="124">
        <f>SUM(U181)</f>
        <v>280</v>
      </c>
      <c r="V182" s="127"/>
      <c r="W182" s="127"/>
    </row>
    <row r="183" spans="1:23" s="41" customFormat="1" outlineLevel="2" x14ac:dyDescent="0.25">
      <c r="A183" s="99"/>
      <c r="B183" s="100"/>
      <c r="C183" s="101" t="s">
        <v>48</v>
      </c>
      <c r="D183" s="102">
        <v>1349</v>
      </c>
      <c r="E183" s="103">
        <v>4</v>
      </c>
      <c r="F183" s="101" t="s">
        <v>49</v>
      </c>
      <c r="G183" s="101" t="s">
        <v>301</v>
      </c>
      <c r="H183" s="104">
        <v>1</v>
      </c>
      <c r="I183" s="104">
        <v>8</v>
      </c>
      <c r="J183" s="129"/>
      <c r="K183" s="106">
        <v>4649</v>
      </c>
      <c r="L183" s="107">
        <f>VLOOKUP(I183,'FY21 Billing Rates'!$A$2:$C$13,3,FALSE)*K183*3</f>
        <v>0</v>
      </c>
      <c r="M183" s="108" t="s">
        <v>352</v>
      </c>
      <c r="N183" s="109"/>
      <c r="O183" s="109">
        <v>4649</v>
      </c>
      <c r="P183" s="110">
        <f>VLOOKUP(I183,'FY21 Billing Rates'!$A$2:$C$13,3,FALSE)*O183*3</f>
        <v>0</v>
      </c>
      <c r="Q183" s="111"/>
      <c r="R183" s="111">
        <v>4649</v>
      </c>
      <c r="S183" s="112">
        <f>_xlfn.XLOOKUP($I183,'FY21 Billing Rates'!$A$2:$A$13,'FY21 Billing Rates'!$C$2:$C$13,,0)*R183*3</f>
        <v>0</v>
      </c>
      <c r="T183" s="113"/>
      <c r="U183" s="113">
        <v>4649</v>
      </c>
      <c r="V183" s="114">
        <f>_xlfn.XLOOKUP($I183,'FY21 Billing Rates'!$A$2:$A$13,'FY21 Billing Rates'!$C$2:$C$13,,0)*U183*3</f>
        <v>0</v>
      </c>
      <c r="W183" s="115">
        <f t="shared" si="3"/>
        <v>0</v>
      </c>
    </row>
    <row r="184" spans="1:23" s="41" customFormat="1" outlineLevel="2" x14ac:dyDescent="0.25">
      <c r="A184" s="99"/>
      <c r="B184" s="100"/>
      <c r="C184" s="101" t="s">
        <v>48</v>
      </c>
      <c r="D184" s="102">
        <v>1562</v>
      </c>
      <c r="E184" s="103">
        <v>4</v>
      </c>
      <c r="F184" s="101" t="s">
        <v>92</v>
      </c>
      <c r="G184" s="101" t="s">
        <v>301</v>
      </c>
      <c r="H184" s="104">
        <v>1</v>
      </c>
      <c r="I184" s="104">
        <v>1</v>
      </c>
      <c r="J184" s="129"/>
      <c r="K184" s="106">
        <v>2438</v>
      </c>
      <c r="L184" s="107">
        <f>VLOOKUP(I184,'FY21 Billing Rates'!$A$2:$C$13,3,FALSE)*K184*3</f>
        <v>8030.7720000000008</v>
      </c>
      <c r="M184" s="108" t="s">
        <v>352</v>
      </c>
      <c r="N184" s="109"/>
      <c r="O184" s="109">
        <v>2438</v>
      </c>
      <c r="P184" s="110">
        <f>VLOOKUP(I184,'FY21 Billing Rates'!$A$2:$C$13,3,FALSE)*O184*3</f>
        <v>8030.7720000000008</v>
      </c>
      <c r="Q184" s="111"/>
      <c r="R184" s="111">
        <v>2438</v>
      </c>
      <c r="S184" s="112">
        <f>_xlfn.XLOOKUP($I184,'FY21 Billing Rates'!$A$2:$A$13,'FY21 Billing Rates'!$C$2:$C$13,,0)*R184*3</f>
        <v>8030.7720000000008</v>
      </c>
      <c r="T184" s="113"/>
      <c r="U184" s="113">
        <v>2438</v>
      </c>
      <c r="V184" s="114">
        <f>_xlfn.XLOOKUP($I184,'FY21 Billing Rates'!$A$2:$A$13,'FY21 Billing Rates'!$C$2:$C$13,,0)*U184*3</f>
        <v>8030.7720000000008</v>
      </c>
      <c r="W184" s="115">
        <f t="shared" si="3"/>
        <v>32123.088000000003</v>
      </c>
    </row>
    <row r="185" spans="1:23" s="128" customFormat="1" outlineLevel="1" x14ac:dyDescent="0.25">
      <c r="A185" s="117"/>
      <c r="B185" s="118"/>
      <c r="C185" s="119"/>
      <c r="D185" s="120"/>
      <c r="E185" s="121"/>
      <c r="F185" s="119"/>
      <c r="G185" s="119" t="s">
        <v>302</v>
      </c>
      <c r="H185" s="122"/>
      <c r="I185" s="122"/>
      <c r="J185" s="123">
        <v>7087</v>
      </c>
      <c r="K185" s="124">
        <f>SUBTOTAL(9,K183:K184)</f>
        <v>7087</v>
      </c>
      <c r="L185" s="127"/>
      <c r="M185" s="126"/>
      <c r="N185" s="124"/>
      <c r="O185" s="124">
        <f>SUBTOTAL(9,O183:O184)</f>
        <v>7087</v>
      </c>
      <c r="P185" s="127"/>
      <c r="Q185" s="124"/>
      <c r="R185" s="124">
        <f>SUM(R183:R184)</f>
        <v>7087</v>
      </c>
      <c r="S185" s="125"/>
      <c r="T185" s="124"/>
      <c r="U185" s="124">
        <f>SUM(U183:U184)</f>
        <v>7087</v>
      </c>
      <c r="V185" s="127"/>
      <c r="W185" s="127"/>
    </row>
    <row r="186" spans="1:23" s="41" customFormat="1" outlineLevel="2" x14ac:dyDescent="0.25">
      <c r="A186" s="99"/>
      <c r="B186" s="100" t="s">
        <v>362</v>
      </c>
      <c r="C186" s="101" t="s">
        <v>85</v>
      </c>
      <c r="D186" s="102">
        <v>2601</v>
      </c>
      <c r="E186" s="103">
        <v>4</v>
      </c>
      <c r="F186" s="101" t="s">
        <v>95</v>
      </c>
      <c r="G186" s="101" t="s">
        <v>303</v>
      </c>
      <c r="H186" s="104">
        <v>1</v>
      </c>
      <c r="I186" s="104">
        <v>1</v>
      </c>
      <c r="J186" s="129"/>
      <c r="K186" s="106">
        <v>5602</v>
      </c>
      <c r="L186" s="107">
        <v>0</v>
      </c>
      <c r="M186" s="108" t="s">
        <v>352</v>
      </c>
      <c r="N186" s="109"/>
      <c r="O186" s="109">
        <v>5602</v>
      </c>
      <c r="P186" s="110">
        <f>VLOOKUP(I186,'FY21 Billing Rates'!$A$2:$C$13,3,FALSE)*O186*3</f>
        <v>18452.988000000001</v>
      </c>
      <c r="Q186" s="111"/>
      <c r="R186" s="111">
        <v>5602</v>
      </c>
      <c r="S186" s="112">
        <f>_xlfn.XLOOKUP($I186,'FY21 Billing Rates'!$A$2:$A$13,'FY21 Billing Rates'!$C$2:$C$13,,0)*R186*3</f>
        <v>18452.988000000001</v>
      </c>
      <c r="T186" s="113"/>
      <c r="U186" s="113">
        <v>5602</v>
      </c>
      <c r="V186" s="114">
        <f>_xlfn.XLOOKUP($I186,'FY21 Billing Rates'!$A$2:$A$13,'FY21 Billing Rates'!$C$2:$C$13,,0)*U186*3</f>
        <v>18452.988000000001</v>
      </c>
      <c r="W186" s="115">
        <f t="shared" si="3"/>
        <v>55358.964000000007</v>
      </c>
    </row>
    <row r="187" spans="1:23" s="128" customFormat="1" outlineLevel="1" x14ac:dyDescent="0.25">
      <c r="A187" s="117"/>
      <c r="B187" s="118"/>
      <c r="C187" s="119"/>
      <c r="D187" s="120"/>
      <c r="E187" s="121"/>
      <c r="F187" s="119"/>
      <c r="G187" s="119" t="s">
        <v>304</v>
      </c>
      <c r="H187" s="122"/>
      <c r="I187" s="122"/>
      <c r="J187" s="123">
        <v>5602</v>
      </c>
      <c r="K187" s="124">
        <f>SUBTOTAL(9,K186:K186)</f>
        <v>5602</v>
      </c>
      <c r="L187" s="127"/>
      <c r="M187" s="126"/>
      <c r="N187" s="124"/>
      <c r="O187" s="124">
        <f>SUBTOTAL(9,O186:O186)</f>
        <v>5602</v>
      </c>
      <c r="P187" s="127"/>
      <c r="Q187" s="124"/>
      <c r="R187" s="124">
        <f>SUM(R186)</f>
        <v>5602</v>
      </c>
      <c r="S187" s="125"/>
      <c r="T187" s="124"/>
      <c r="U187" s="124">
        <f>SUM(U186)</f>
        <v>5602</v>
      </c>
      <c r="V187" s="127"/>
      <c r="W187" s="127"/>
    </row>
    <row r="188" spans="1:23" s="41" customFormat="1" outlineLevel="2" x14ac:dyDescent="0.25">
      <c r="A188" s="99"/>
      <c r="B188" s="100" t="s">
        <v>362</v>
      </c>
      <c r="C188" s="101" t="s">
        <v>85</v>
      </c>
      <c r="D188" s="102">
        <v>2600</v>
      </c>
      <c r="E188" s="103">
        <v>4</v>
      </c>
      <c r="F188" s="101" t="s">
        <v>95</v>
      </c>
      <c r="G188" s="101" t="s">
        <v>305</v>
      </c>
      <c r="H188" s="104">
        <v>1</v>
      </c>
      <c r="I188" s="104">
        <v>1</v>
      </c>
      <c r="J188" s="129"/>
      <c r="K188" s="106">
        <v>2768</v>
      </c>
      <c r="L188" s="107">
        <v>0</v>
      </c>
      <c r="M188" s="108" t="s">
        <v>352</v>
      </c>
      <c r="N188" s="109"/>
      <c r="O188" s="109">
        <v>2768</v>
      </c>
      <c r="P188" s="110">
        <f>VLOOKUP(I188,'FY21 Billing Rates'!$A$2:$C$13,3,FALSE)*O188*3</f>
        <v>9117.7920000000013</v>
      </c>
      <c r="Q188" s="111"/>
      <c r="R188" s="111">
        <v>2768</v>
      </c>
      <c r="S188" s="112">
        <f>_xlfn.XLOOKUP($I188,'FY21 Billing Rates'!$A$2:$A$13,'FY21 Billing Rates'!$C$2:$C$13,,0)*R188*3</f>
        <v>9117.7920000000013</v>
      </c>
      <c r="T188" s="113"/>
      <c r="U188" s="113">
        <v>2768</v>
      </c>
      <c r="V188" s="114">
        <f>_xlfn.XLOOKUP($I188,'FY21 Billing Rates'!$A$2:$A$13,'FY21 Billing Rates'!$C$2:$C$13,,0)*U188*3</f>
        <v>9117.7920000000013</v>
      </c>
      <c r="W188" s="115">
        <f t="shared" si="3"/>
        <v>27353.376000000004</v>
      </c>
    </row>
    <row r="189" spans="1:23" s="41" customFormat="1" outlineLevel="2" x14ac:dyDescent="0.25">
      <c r="A189" s="99"/>
      <c r="B189" s="100"/>
      <c r="C189" s="101" t="s">
        <v>48</v>
      </c>
      <c r="D189" s="102">
        <v>1349</v>
      </c>
      <c r="E189" s="103">
        <v>4</v>
      </c>
      <c r="F189" s="101" t="s">
        <v>49</v>
      </c>
      <c r="G189" s="101" t="s">
        <v>305</v>
      </c>
      <c r="H189" s="104">
        <v>1</v>
      </c>
      <c r="I189" s="104">
        <v>8</v>
      </c>
      <c r="J189" s="129"/>
      <c r="K189" s="134">
        <v>3149</v>
      </c>
      <c r="L189" s="107">
        <f>VLOOKUP(I189,'FY21 Billing Rates'!$A$2:$C$13,3,FALSE)*K189*3</f>
        <v>0</v>
      </c>
      <c r="M189" s="108"/>
      <c r="N189" s="109"/>
      <c r="O189" s="109">
        <v>3149</v>
      </c>
      <c r="P189" s="110">
        <f>VLOOKUP(I189,'FY21 Billing Rates'!$A$2:$C$13,3,FALSE)*O189*3</f>
        <v>0</v>
      </c>
      <c r="Q189" s="111"/>
      <c r="R189" s="111">
        <v>3149</v>
      </c>
      <c r="S189" s="112">
        <f>_xlfn.XLOOKUP($I189,'FY21 Billing Rates'!$A$2:$A$13,'FY21 Billing Rates'!$C$2:$C$13,,0)*R189*3</f>
        <v>0</v>
      </c>
      <c r="T189" s="113"/>
      <c r="U189" s="113">
        <v>3149</v>
      </c>
      <c r="V189" s="114">
        <f>_xlfn.XLOOKUP($I189,'FY21 Billing Rates'!$A$2:$A$13,'FY21 Billing Rates'!$C$2:$C$13,,0)*U189*3</f>
        <v>0</v>
      </c>
      <c r="W189" s="115">
        <f t="shared" si="3"/>
        <v>0</v>
      </c>
    </row>
    <row r="190" spans="1:23" s="128" customFormat="1" outlineLevel="1" x14ac:dyDescent="0.25">
      <c r="A190" s="117"/>
      <c r="B190" s="118"/>
      <c r="C190" s="119"/>
      <c r="D190" s="120"/>
      <c r="E190" s="121"/>
      <c r="F190" s="119"/>
      <c r="G190" s="119" t="s">
        <v>306</v>
      </c>
      <c r="H190" s="122"/>
      <c r="I190" s="122"/>
      <c r="J190" s="123">
        <v>5917</v>
      </c>
      <c r="K190" s="124">
        <f>SUBTOTAL(9,K188:K189)</f>
        <v>5917</v>
      </c>
      <c r="L190" s="127"/>
      <c r="M190" s="126"/>
      <c r="N190" s="124"/>
      <c r="O190" s="124">
        <f>SUBTOTAL(9,O188:O189)</f>
        <v>5917</v>
      </c>
      <c r="P190" s="127"/>
      <c r="Q190" s="124"/>
      <c r="R190" s="124">
        <f>SUM(R188:R189)</f>
        <v>5917</v>
      </c>
      <c r="S190" s="125"/>
      <c r="T190" s="124"/>
      <c r="U190" s="124">
        <f>SUM(U188:U189)</f>
        <v>5917</v>
      </c>
      <c r="V190" s="127"/>
      <c r="W190" s="127"/>
    </row>
    <row r="191" spans="1:23" s="64" customFormat="1" outlineLevel="2" x14ac:dyDescent="0.25">
      <c r="A191" s="99"/>
      <c r="B191" s="100" t="s">
        <v>362</v>
      </c>
      <c r="C191" s="101" t="s">
        <v>85</v>
      </c>
      <c r="D191" s="102">
        <v>2601</v>
      </c>
      <c r="E191" s="103">
        <v>4</v>
      </c>
      <c r="F191" s="101" t="s">
        <v>96</v>
      </c>
      <c r="G191" s="101" t="s">
        <v>307</v>
      </c>
      <c r="H191" s="104">
        <v>3</v>
      </c>
      <c r="I191" s="104">
        <v>3</v>
      </c>
      <c r="J191" s="129"/>
      <c r="K191" s="106">
        <v>662</v>
      </c>
      <c r="L191" s="107">
        <v>0</v>
      </c>
      <c r="M191" s="108" t="s">
        <v>352</v>
      </c>
      <c r="N191" s="109"/>
      <c r="O191" s="109">
        <v>662</v>
      </c>
      <c r="P191" s="110">
        <f>VLOOKUP(I191,'FY21 Billing Rates'!$A$2:$C$13,3,FALSE)*O191*3</f>
        <v>695.09999999999991</v>
      </c>
      <c r="Q191" s="111"/>
      <c r="R191" s="111">
        <v>662</v>
      </c>
      <c r="S191" s="112">
        <f>_xlfn.XLOOKUP($I191,'FY21 Billing Rates'!$A$2:$A$13,'FY21 Billing Rates'!$C$2:$C$13,,0)*R191*3</f>
        <v>695.09999999999991</v>
      </c>
      <c r="T191" s="113"/>
      <c r="U191" s="113">
        <v>662</v>
      </c>
      <c r="V191" s="114">
        <f>_xlfn.XLOOKUP($I191,'FY21 Billing Rates'!$A$2:$A$13,'FY21 Billing Rates'!$C$2:$C$13,,0)*U191*3</f>
        <v>695.09999999999991</v>
      </c>
      <c r="W191" s="115">
        <f t="shared" si="3"/>
        <v>2085.2999999999997</v>
      </c>
    </row>
    <row r="192" spans="1:23" s="128" customFormat="1" outlineLevel="1" x14ac:dyDescent="0.25">
      <c r="A192" s="117"/>
      <c r="B192" s="118"/>
      <c r="C192" s="119"/>
      <c r="D192" s="120"/>
      <c r="E192" s="121"/>
      <c r="F192" s="119"/>
      <c r="G192" s="119" t="s">
        <v>308</v>
      </c>
      <c r="H192" s="122"/>
      <c r="I192" s="122"/>
      <c r="J192" s="123">
        <v>662</v>
      </c>
      <c r="K192" s="124">
        <f>SUBTOTAL(9,K191:K191)</f>
        <v>662</v>
      </c>
      <c r="L192" s="127"/>
      <c r="M192" s="126"/>
      <c r="N192" s="124"/>
      <c r="O192" s="124">
        <f>SUBTOTAL(9,O191:O191)</f>
        <v>662</v>
      </c>
      <c r="P192" s="127"/>
      <c r="Q192" s="124"/>
      <c r="R192" s="124">
        <f>SUM(R191)</f>
        <v>662</v>
      </c>
      <c r="S192" s="125"/>
      <c r="T192" s="124"/>
      <c r="U192" s="124">
        <f>SUM(U191)</f>
        <v>662</v>
      </c>
      <c r="V192" s="127"/>
      <c r="W192" s="127"/>
    </row>
    <row r="193" spans="1:23" s="41" customFormat="1" outlineLevel="2" x14ac:dyDescent="0.25">
      <c r="A193" s="99">
        <v>26</v>
      </c>
      <c r="B193" s="100"/>
      <c r="C193" s="101" t="s">
        <v>146</v>
      </c>
      <c r="D193" s="102">
        <v>3774</v>
      </c>
      <c r="E193" s="103">
        <v>4</v>
      </c>
      <c r="F193" s="101" t="s">
        <v>147</v>
      </c>
      <c r="G193" s="101" t="s">
        <v>309</v>
      </c>
      <c r="H193" s="104">
        <v>1</v>
      </c>
      <c r="I193" s="104">
        <v>1</v>
      </c>
      <c r="J193" s="129"/>
      <c r="K193" s="106">
        <v>18745</v>
      </c>
      <c r="L193" s="107">
        <f>VLOOKUP(I193,'FY21 Billing Rates'!$A$2:C160,3,FALSE)*K193*3</f>
        <v>61746.030000000006</v>
      </c>
      <c r="M193" s="108" t="s">
        <v>352</v>
      </c>
      <c r="N193" s="109">
        <v>8</v>
      </c>
      <c r="O193" s="109">
        <v>18753</v>
      </c>
      <c r="P193" s="116">
        <f>VLOOKUP(I193,'FY21 Billing Rates'!$A$2:$C$13,3,FALSE)*O193*3+26.35</f>
        <v>61798.732000000004</v>
      </c>
      <c r="Q193" s="111"/>
      <c r="R193" s="111">
        <v>18743</v>
      </c>
      <c r="S193" s="112">
        <f>_xlfn.XLOOKUP($I193,'FY21 Billing Rates'!$A$2:$A$13,'FY21 Billing Rates'!$C$2:$C$13,,0)*R193*3</f>
        <v>61739.44200000001</v>
      </c>
      <c r="T193" s="113"/>
      <c r="U193" s="113">
        <v>18743</v>
      </c>
      <c r="V193" s="114">
        <f>_xlfn.XLOOKUP($I193,'FY21 Billing Rates'!$A$2:$A$13,'FY21 Billing Rates'!$C$2:$C$13,,0)*U193*3</f>
        <v>61739.44200000001</v>
      </c>
      <c r="W193" s="115">
        <f t="shared" si="3"/>
        <v>247023.64600000004</v>
      </c>
    </row>
    <row r="194" spans="1:23" s="128" customFormat="1" outlineLevel="1" x14ac:dyDescent="0.25">
      <c r="A194" s="117"/>
      <c r="B194" s="118"/>
      <c r="C194" s="119"/>
      <c r="D194" s="120"/>
      <c r="E194" s="121"/>
      <c r="F194" s="119"/>
      <c r="G194" s="119" t="s">
        <v>310</v>
      </c>
      <c r="H194" s="122"/>
      <c r="I194" s="122"/>
      <c r="J194" s="123">
        <v>18743</v>
      </c>
      <c r="K194" s="124">
        <f>SUBTOTAL(9,K193:K193)</f>
        <v>18745</v>
      </c>
      <c r="L194" s="127"/>
      <c r="M194" s="126"/>
      <c r="N194" s="124"/>
      <c r="O194" s="124">
        <f>SUBTOTAL(9,O193:O193)</f>
        <v>18753</v>
      </c>
      <c r="P194" s="127"/>
      <c r="Q194" s="124"/>
      <c r="R194" s="124">
        <f>SUM(R193)</f>
        <v>18743</v>
      </c>
      <c r="S194" s="125"/>
      <c r="T194" s="124"/>
      <c r="U194" s="124">
        <f>SUM(U193)</f>
        <v>18743</v>
      </c>
      <c r="V194" s="127"/>
      <c r="W194" s="127"/>
    </row>
    <row r="195" spans="1:23" s="64" customFormat="1" outlineLevel="2" x14ac:dyDescent="0.25">
      <c r="A195" s="99"/>
      <c r="B195" s="100"/>
      <c r="C195" s="101" t="s">
        <v>48</v>
      </c>
      <c r="D195" s="102">
        <v>1349</v>
      </c>
      <c r="E195" s="103">
        <v>4</v>
      </c>
      <c r="F195" s="101" t="s">
        <v>49</v>
      </c>
      <c r="G195" s="101" t="s">
        <v>321</v>
      </c>
      <c r="H195" s="104">
        <v>3</v>
      </c>
      <c r="I195" s="104">
        <v>8</v>
      </c>
      <c r="J195" s="129"/>
      <c r="K195" s="106">
        <v>720</v>
      </c>
      <c r="L195" s="107">
        <f>VLOOKUP(I195,'FY21 Billing Rates'!$A$2:$C$13,3,FALSE)*K195*3</f>
        <v>0</v>
      </c>
      <c r="M195" s="108"/>
      <c r="N195" s="109"/>
      <c r="O195" s="109">
        <v>720</v>
      </c>
      <c r="P195" s="110">
        <f>VLOOKUP(I195,'FY21 Billing Rates'!$A$2:$C$13,3,FALSE)*O195*3</f>
        <v>0</v>
      </c>
      <c r="Q195" s="111"/>
      <c r="R195" s="111">
        <v>720</v>
      </c>
      <c r="S195" s="112">
        <f>_xlfn.XLOOKUP($I195,'FY21 Billing Rates'!$A$2:$A$13,'FY21 Billing Rates'!$C$2:$C$13,,0)*R195*3</f>
        <v>0</v>
      </c>
      <c r="T195" s="113"/>
      <c r="U195" s="113">
        <v>720</v>
      </c>
      <c r="V195" s="114">
        <f>_xlfn.XLOOKUP($I195,'FY21 Billing Rates'!$A$2:$A$13,'FY21 Billing Rates'!$C$2:$C$13,,0)*U195*3</f>
        <v>0</v>
      </c>
      <c r="W195" s="115">
        <f t="shared" si="3"/>
        <v>0</v>
      </c>
    </row>
    <row r="196" spans="1:23" s="128" customFormat="1" outlineLevel="1" x14ac:dyDescent="0.25">
      <c r="A196" s="117"/>
      <c r="B196" s="118"/>
      <c r="C196" s="119"/>
      <c r="D196" s="120"/>
      <c r="E196" s="121"/>
      <c r="F196" s="119"/>
      <c r="G196" s="119" t="s">
        <v>322</v>
      </c>
      <c r="H196" s="122"/>
      <c r="I196" s="122"/>
      <c r="J196" s="123">
        <v>720</v>
      </c>
      <c r="K196" s="124">
        <f>SUBTOTAL(9,K195:K195)</f>
        <v>720</v>
      </c>
      <c r="L196" s="127"/>
      <c r="M196" s="126"/>
      <c r="N196" s="124"/>
      <c r="O196" s="124">
        <f>SUBTOTAL(9,O195:O195)</f>
        <v>720</v>
      </c>
      <c r="P196" s="127"/>
      <c r="Q196" s="124"/>
      <c r="R196" s="124">
        <f>SUM(R195)</f>
        <v>720</v>
      </c>
      <c r="S196" s="125"/>
      <c r="T196" s="124"/>
      <c r="U196" s="124">
        <f>SUM(U195)</f>
        <v>720</v>
      </c>
      <c r="V196" s="127"/>
      <c r="W196" s="127"/>
    </row>
    <row r="197" spans="1:23" s="41" customFormat="1" outlineLevel="2" x14ac:dyDescent="0.25">
      <c r="A197" s="99"/>
      <c r="B197" s="100"/>
      <c r="C197" s="101" t="s">
        <v>48</v>
      </c>
      <c r="D197" s="102">
        <v>1349</v>
      </c>
      <c r="E197" s="103">
        <v>12</v>
      </c>
      <c r="F197" s="101" t="s">
        <v>49</v>
      </c>
      <c r="G197" s="101" t="s">
        <v>311</v>
      </c>
      <c r="H197" s="104">
        <v>11</v>
      </c>
      <c r="I197" s="104">
        <v>8</v>
      </c>
      <c r="J197" s="129"/>
      <c r="K197" s="106">
        <v>953</v>
      </c>
      <c r="L197" s="107">
        <f>VLOOKUP(I197,'FY21 Billing Rates'!$A$2:$C$13,3,FALSE)*K197*3</f>
        <v>0</v>
      </c>
      <c r="M197" s="108"/>
      <c r="N197" s="109"/>
      <c r="O197" s="109">
        <v>953</v>
      </c>
      <c r="P197" s="110">
        <f>VLOOKUP(I197,'FY21 Billing Rates'!$A$2:$C$13,3,FALSE)*O197*3</f>
        <v>0</v>
      </c>
      <c r="Q197" s="111"/>
      <c r="R197" s="111">
        <v>953</v>
      </c>
      <c r="S197" s="112">
        <f>_xlfn.XLOOKUP($I197,'FY21 Billing Rates'!$A$2:$A$13,'FY21 Billing Rates'!$C$2:$C$13,,0)*R197*3</f>
        <v>0</v>
      </c>
      <c r="T197" s="113"/>
      <c r="U197" s="113">
        <v>953</v>
      </c>
      <c r="V197" s="114">
        <f>_xlfn.XLOOKUP($I197,'FY21 Billing Rates'!$A$2:$A$13,'FY21 Billing Rates'!$C$2:$C$13,,0)*U197*3</f>
        <v>0</v>
      </c>
      <c r="W197" s="115">
        <f t="shared" si="3"/>
        <v>0</v>
      </c>
    </row>
    <row r="198" spans="1:23" s="41" customFormat="1" outlineLevel="2" x14ac:dyDescent="0.25">
      <c r="A198" s="99"/>
      <c r="B198" s="100"/>
      <c r="C198" s="101" t="s">
        <v>146</v>
      </c>
      <c r="D198" s="102">
        <v>3774</v>
      </c>
      <c r="E198" s="103">
        <v>4</v>
      </c>
      <c r="F198" s="101" t="s">
        <v>147</v>
      </c>
      <c r="G198" s="101" t="s">
        <v>311</v>
      </c>
      <c r="H198" s="104">
        <v>2</v>
      </c>
      <c r="I198" s="104">
        <v>2</v>
      </c>
      <c r="J198" s="129"/>
      <c r="K198" s="106">
        <v>1269</v>
      </c>
      <c r="L198" s="107">
        <f>VLOOKUP(I198,'FY21 Billing Rates'!$A$2:C167,3,FALSE)*K198*3</f>
        <v>2093.8500000000004</v>
      </c>
      <c r="M198" s="108" t="s">
        <v>352</v>
      </c>
      <c r="N198" s="109"/>
      <c r="O198" s="109">
        <v>1269</v>
      </c>
      <c r="P198" s="110">
        <f>VLOOKUP(I198,'FY21 Billing Rates'!$A$2:$C$13,3,FALSE)*O198*3</f>
        <v>2093.8500000000004</v>
      </c>
      <c r="Q198" s="111"/>
      <c r="R198" s="111">
        <v>1269</v>
      </c>
      <c r="S198" s="112">
        <f>_xlfn.XLOOKUP($I198,'FY21 Billing Rates'!$A$2:$A$13,'FY21 Billing Rates'!$C$2:$C$13,,0)*R198*3</f>
        <v>2093.8500000000004</v>
      </c>
      <c r="T198" s="113"/>
      <c r="U198" s="113">
        <v>1269</v>
      </c>
      <c r="V198" s="114">
        <f>_xlfn.XLOOKUP($I198,'FY21 Billing Rates'!$A$2:$A$13,'FY21 Billing Rates'!$C$2:$C$13,,0)*U198*3</f>
        <v>2093.8500000000004</v>
      </c>
      <c r="W198" s="115">
        <f t="shared" si="3"/>
        <v>8375.4000000000015</v>
      </c>
    </row>
    <row r="199" spans="1:23" s="128" customFormat="1" outlineLevel="1" x14ac:dyDescent="0.25">
      <c r="A199" s="117"/>
      <c r="B199" s="118"/>
      <c r="C199" s="119"/>
      <c r="D199" s="120"/>
      <c r="E199" s="121"/>
      <c r="F199" s="119"/>
      <c r="G199" s="119" t="s">
        <v>312</v>
      </c>
      <c r="H199" s="122"/>
      <c r="I199" s="122"/>
      <c r="J199" s="123">
        <v>2222</v>
      </c>
      <c r="K199" s="124">
        <f>SUBTOTAL(9,K197:K198)</f>
        <v>2222</v>
      </c>
      <c r="L199" s="127"/>
      <c r="M199" s="126"/>
      <c r="N199" s="124"/>
      <c r="O199" s="124">
        <f>SUBTOTAL(9,O197:O198)</f>
        <v>2222</v>
      </c>
      <c r="P199" s="127"/>
      <c r="Q199" s="124"/>
      <c r="R199" s="124">
        <f>SUM(R197:R198)</f>
        <v>2222</v>
      </c>
      <c r="S199" s="125"/>
      <c r="T199" s="124"/>
      <c r="U199" s="124">
        <f>SUM(U197:U198)</f>
        <v>2222</v>
      </c>
      <c r="V199" s="127"/>
      <c r="W199" s="127"/>
    </row>
    <row r="200" spans="1:23" s="41" customFormat="1" outlineLevel="2" x14ac:dyDescent="0.25">
      <c r="A200" s="99"/>
      <c r="B200" s="100" t="s">
        <v>362</v>
      </c>
      <c r="C200" s="101" t="s">
        <v>85</v>
      </c>
      <c r="D200" s="102">
        <v>2601</v>
      </c>
      <c r="E200" s="103">
        <v>4</v>
      </c>
      <c r="F200" s="101" t="s">
        <v>95</v>
      </c>
      <c r="G200" s="101" t="s">
        <v>323</v>
      </c>
      <c r="H200" s="104">
        <v>1</v>
      </c>
      <c r="I200" s="104">
        <v>1</v>
      </c>
      <c r="J200" s="129"/>
      <c r="K200" s="106">
        <v>362</v>
      </c>
      <c r="L200" s="107">
        <v>0</v>
      </c>
      <c r="M200" s="108" t="s">
        <v>352</v>
      </c>
      <c r="N200" s="109"/>
      <c r="O200" s="109">
        <v>362</v>
      </c>
      <c r="P200" s="110">
        <f>VLOOKUP(I200,'FY21 Billing Rates'!$A$2:$C$13,3,FALSE)*O200*3</f>
        <v>1192.4280000000001</v>
      </c>
      <c r="Q200" s="111"/>
      <c r="R200" s="111">
        <v>362</v>
      </c>
      <c r="S200" s="112">
        <f>_xlfn.XLOOKUP($I200,'FY21 Billing Rates'!$A$2:$A$13,'FY21 Billing Rates'!$C$2:$C$13,,0)*R200*3</f>
        <v>1192.4280000000001</v>
      </c>
      <c r="T200" s="113"/>
      <c r="U200" s="113">
        <v>362</v>
      </c>
      <c r="V200" s="114">
        <f>_xlfn.XLOOKUP($I200,'FY21 Billing Rates'!$A$2:$A$13,'FY21 Billing Rates'!$C$2:$C$13,,0)*U200*3</f>
        <v>1192.4280000000001</v>
      </c>
      <c r="W200" s="115">
        <f t="shared" ref="W200:W255" si="4">L200+P200+S200+V200</f>
        <v>3577.2840000000006</v>
      </c>
    </row>
    <row r="201" spans="1:23" s="128" customFormat="1" outlineLevel="1" x14ac:dyDescent="0.25">
      <c r="A201" s="117"/>
      <c r="B201" s="118"/>
      <c r="C201" s="119"/>
      <c r="D201" s="120"/>
      <c r="E201" s="121"/>
      <c r="F201" s="119"/>
      <c r="G201" s="119" t="s">
        <v>324</v>
      </c>
      <c r="H201" s="122"/>
      <c r="I201" s="122"/>
      <c r="J201" s="123">
        <v>362</v>
      </c>
      <c r="K201" s="124">
        <f>SUBTOTAL(9,K200:K200)</f>
        <v>362</v>
      </c>
      <c r="L201" s="127"/>
      <c r="M201" s="126"/>
      <c r="N201" s="124"/>
      <c r="O201" s="124">
        <f>SUBTOTAL(9,O200:O200)</f>
        <v>362</v>
      </c>
      <c r="P201" s="127"/>
      <c r="Q201" s="124"/>
      <c r="R201" s="124">
        <f>SUM(R200)</f>
        <v>362</v>
      </c>
      <c r="S201" s="125"/>
      <c r="T201" s="124"/>
      <c r="U201" s="124">
        <f>SUM(U200)</f>
        <v>362</v>
      </c>
      <c r="V201" s="127"/>
      <c r="W201" s="127"/>
    </row>
    <row r="202" spans="1:23" s="41" customFormat="1" outlineLevel="2" x14ac:dyDescent="0.25">
      <c r="A202" s="99"/>
      <c r="B202" s="100"/>
      <c r="C202" s="101" t="s">
        <v>138</v>
      </c>
      <c r="D202" s="102">
        <v>3710</v>
      </c>
      <c r="E202" s="103">
        <v>4</v>
      </c>
      <c r="F202" s="101" t="s">
        <v>140</v>
      </c>
      <c r="G202" s="101" t="s">
        <v>313</v>
      </c>
      <c r="H202" s="104">
        <v>1</v>
      </c>
      <c r="I202" s="104">
        <v>1</v>
      </c>
      <c r="J202" s="129"/>
      <c r="K202" s="106">
        <v>16695</v>
      </c>
      <c r="L202" s="107">
        <f>VLOOKUP(I202,'FY21 Billing Rates'!$A$2:C171,3,FALSE)*K202*3</f>
        <v>54993.33</v>
      </c>
      <c r="M202" s="108" t="s">
        <v>352</v>
      </c>
      <c r="N202" s="109"/>
      <c r="O202" s="109">
        <v>16695</v>
      </c>
      <c r="P202" s="110">
        <f>VLOOKUP(I202,'FY21 Billing Rates'!$A$2:$C$13,3,FALSE)*O202*3</f>
        <v>54993.33</v>
      </c>
      <c r="Q202" s="111"/>
      <c r="R202" s="111">
        <v>16695</v>
      </c>
      <c r="S202" s="112">
        <f>_xlfn.XLOOKUP($I202,'FY21 Billing Rates'!$A$2:$A$13,'FY21 Billing Rates'!$C$2:$C$13,,0)*R202*3</f>
        <v>54993.33</v>
      </c>
      <c r="T202" s="113"/>
      <c r="U202" s="113">
        <v>16695</v>
      </c>
      <c r="V202" s="114">
        <f>_xlfn.XLOOKUP($I202,'FY21 Billing Rates'!$A$2:$A$13,'FY21 Billing Rates'!$C$2:$C$13,,0)*U202*3</f>
        <v>54993.33</v>
      </c>
      <c r="W202" s="115">
        <f t="shared" si="4"/>
        <v>219973.32</v>
      </c>
    </row>
    <row r="203" spans="1:23" s="41" customFormat="1" outlineLevel="2" x14ac:dyDescent="0.25">
      <c r="A203" s="99"/>
      <c r="B203" s="100"/>
      <c r="C203" s="101" t="s">
        <v>138</v>
      </c>
      <c r="D203" s="102">
        <v>3708</v>
      </c>
      <c r="E203" s="103">
        <v>4</v>
      </c>
      <c r="F203" s="101" t="s">
        <v>139</v>
      </c>
      <c r="G203" s="101" t="s">
        <v>313</v>
      </c>
      <c r="H203" s="104">
        <v>1</v>
      </c>
      <c r="I203" s="104">
        <v>1</v>
      </c>
      <c r="J203" s="129"/>
      <c r="K203" s="106">
        <v>850</v>
      </c>
      <c r="L203" s="107">
        <f>VLOOKUP(I203,'FY21 Billing Rates'!$A$2:C172,3,FALSE)*K203*3</f>
        <v>2799.9</v>
      </c>
      <c r="M203" s="108" t="s">
        <v>352</v>
      </c>
      <c r="N203" s="109"/>
      <c r="O203" s="109">
        <v>850</v>
      </c>
      <c r="P203" s="110">
        <f>VLOOKUP(I203,'FY21 Billing Rates'!$A$2:$C$13,3,FALSE)*O203*3</f>
        <v>2799.9</v>
      </c>
      <c r="Q203" s="111"/>
      <c r="R203" s="111">
        <v>850</v>
      </c>
      <c r="S203" s="112">
        <f>_xlfn.XLOOKUP($I203,'FY21 Billing Rates'!$A$2:$A$13,'FY21 Billing Rates'!$C$2:$C$13,,0)*R203*3</f>
        <v>2799.9</v>
      </c>
      <c r="T203" s="113"/>
      <c r="U203" s="113">
        <v>850</v>
      </c>
      <c r="V203" s="114">
        <f>_xlfn.XLOOKUP($I203,'FY21 Billing Rates'!$A$2:$A$13,'FY21 Billing Rates'!$C$2:$C$13,,0)*U203*3</f>
        <v>2799.9</v>
      </c>
      <c r="W203" s="115">
        <f t="shared" si="4"/>
        <v>11199.6</v>
      </c>
    </row>
    <row r="204" spans="1:23" s="128" customFormat="1" outlineLevel="1" x14ac:dyDescent="0.25">
      <c r="A204" s="117"/>
      <c r="B204" s="118"/>
      <c r="C204" s="119"/>
      <c r="D204" s="120"/>
      <c r="E204" s="121"/>
      <c r="F204" s="119"/>
      <c r="G204" s="119" t="s">
        <v>314</v>
      </c>
      <c r="H204" s="122"/>
      <c r="I204" s="122"/>
      <c r="J204" s="123">
        <v>17545</v>
      </c>
      <c r="K204" s="124">
        <f>SUBTOTAL(9,K202:K203)</f>
        <v>17545</v>
      </c>
      <c r="L204" s="127"/>
      <c r="M204" s="126"/>
      <c r="N204" s="124"/>
      <c r="O204" s="124">
        <f>SUBTOTAL(9,O202:O203)</f>
        <v>17545</v>
      </c>
      <c r="P204" s="127"/>
      <c r="Q204" s="124"/>
      <c r="R204" s="124">
        <f>SUM(R202:R203)</f>
        <v>17545</v>
      </c>
      <c r="S204" s="125"/>
      <c r="T204" s="124"/>
      <c r="U204" s="124">
        <f>SUM(U202:U203)</f>
        <v>17545</v>
      </c>
      <c r="V204" s="127"/>
      <c r="W204" s="127"/>
    </row>
    <row r="205" spans="1:23" s="41" customFormat="1" outlineLevel="2" x14ac:dyDescent="0.25">
      <c r="A205" s="99"/>
      <c r="B205" s="100"/>
      <c r="C205" s="101" t="s">
        <v>138</v>
      </c>
      <c r="D205" s="102">
        <v>3710</v>
      </c>
      <c r="E205" s="103">
        <v>4</v>
      </c>
      <c r="F205" s="101" t="s">
        <v>140</v>
      </c>
      <c r="G205" s="101" t="s">
        <v>315</v>
      </c>
      <c r="H205" s="104">
        <v>1</v>
      </c>
      <c r="I205" s="104">
        <v>1</v>
      </c>
      <c r="J205" s="129"/>
      <c r="K205" s="106">
        <v>33649</v>
      </c>
      <c r="L205" s="107">
        <f>VLOOKUP(I205,'FY21 Billing Rates'!$A$2:C174,3,FALSE)*K205*3</f>
        <v>110839.80600000001</v>
      </c>
      <c r="M205" s="108" t="s">
        <v>352</v>
      </c>
      <c r="N205" s="109"/>
      <c r="O205" s="109">
        <v>33649</v>
      </c>
      <c r="P205" s="110">
        <f>VLOOKUP(I205,'FY21 Billing Rates'!$A$2:$C$13,3,FALSE)*O205*3</f>
        <v>110839.80600000001</v>
      </c>
      <c r="Q205" s="111"/>
      <c r="R205" s="111">
        <v>33649</v>
      </c>
      <c r="S205" s="112">
        <f>_xlfn.XLOOKUP($I205,'FY21 Billing Rates'!$A$2:$A$13,'FY21 Billing Rates'!$C$2:$C$13,,0)*R205*3</f>
        <v>110839.80600000001</v>
      </c>
      <c r="T205" s="113"/>
      <c r="U205" s="113">
        <v>33649</v>
      </c>
      <c r="V205" s="114">
        <f>_xlfn.XLOOKUP($I205,'FY21 Billing Rates'!$A$2:$A$13,'FY21 Billing Rates'!$C$2:$C$13,,0)*U205*3</f>
        <v>110839.80600000001</v>
      </c>
      <c r="W205" s="115">
        <f t="shared" si="4"/>
        <v>443359.22400000005</v>
      </c>
    </row>
    <row r="206" spans="1:23" s="41" customFormat="1" outlineLevel="2" x14ac:dyDescent="0.25">
      <c r="A206" s="99"/>
      <c r="B206" s="100"/>
      <c r="C206" s="101" t="s">
        <v>138</v>
      </c>
      <c r="D206" s="102">
        <v>3708</v>
      </c>
      <c r="E206" s="103">
        <v>4</v>
      </c>
      <c r="F206" s="101" t="s">
        <v>139</v>
      </c>
      <c r="G206" s="101" t="s">
        <v>315</v>
      </c>
      <c r="H206" s="104">
        <v>1</v>
      </c>
      <c r="I206" s="104">
        <v>1</v>
      </c>
      <c r="J206" s="129"/>
      <c r="K206" s="106">
        <v>6788</v>
      </c>
      <c r="L206" s="107">
        <f>VLOOKUP(I206,'FY21 Billing Rates'!$A$2:C175,3,FALSE)*K206*3</f>
        <v>22359.671999999999</v>
      </c>
      <c r="M206" s="108" t="s">
        <v>352</v>
      </c>
      <c r="N206" s="109"/>
      <c r="O206" s="109">
        <v>6788</v>
      </c>
      <c r="P206" s="110">
        <f>VLOOKUP(I206,'FY21 Billing Rates'!$A$2:$C$13,3,FALSE)*O206*3</f>
        <v>22359.671999999999</v>
      </c>
      <c r="Q206" s="111"/>
      <c r="R206" s="111">
        <v>6788</v>
      </c>
      <c r="S206" s="112">
        <f>_xlfn.XLOOKUP($I206,'FY21 Billing Rates'!$A$2:$A$13,'FY21 Billing Rates'!$C$2:$C$13,,0)*R206*3</f>
        <v>22359.671999999999</v>
      </c>
      <c r="T206" s="113"/>
      <c r="U206" s="113">
        <v>6788</v>
      </c>
      <c r="V206" s="114">
        <f>_xlfn.XLOOKUP($I206,'FY21 Billing Rates'!$A$2:$A$13,'FY21 Billing Rates'!$C$2:$C$13,,0)*U206*3</f>
        <v>22359.671999999999</v>
      </c>
      <c r="W206" s="115">
        <f t="shared" si="4"/>
        <v>89438.687999999995</v>
      </c>
    </row>
    <row r="207" spans="1:23" s="41" customFormat="1" outlineLevel="2" x14ac:dyDescent="0.25">
      <c r="A207" s="99"/>
      <c r="B207" s="100"/>
      <c r="C207" s="101" t="s">
        <v>138</v>
      </c>
      <c r="D207" s="102">
        <v>3719</v>
      </c>
      <c r="E207" s="103">
        <v>4</v>
      </c>
      <c r="F207" s="101" t="s">
        <v>141</v>
      </c>
      <c r="G207" s="101" t="s">
        <v>315</v>
      </c>
      <c r="H207" s="104">
        <v>1</v>
      </c>
      <c r="I207" s="104">
        <v>1</v>
      </c>
      <c r="J207" s="129"/>
      <c r="K207" s="106">
        <v>1389</v>
      </c>
      <c r="L207" s="107">
        <f>VLOOKUP(I207,'FY21 Billing Rates'!$A$2:C176,3,FALSE)*K207*3</f>
        <v>4575.366</v>
      </c>
      <c r="M207" s="108" t="s">
        <v>352</v>
      </c>
      <c r="N207" s="109"/>
      <c r="O207" s="109">
        <v>1389</v>
      </c>
      <c r="P207" s="110">
        <f>VLOOKUP(I207,'FY21 Billing Rates'!$A$2:$C$13,3,FALSE)*O207*3</f>
        <v>4575.366</v>
      </c>
      <c r="Q207" s="111"/>
      <c r="R207" s="111">
        <v>1389</v>
      </c>
      <c r="S207" s="112">
        <f>_xlfn.XLOOKUP($I207,'FY21 Billing Rates'!$A$2:$A$13,'FY21 Billing Rates'!$C$2:$C$13,,0)*R207*3</f>
        <v>4575.366</v>
      </c>
      <c r="T207" s="113"/>
      <c r="U207" s="113">
        <v>1389</v>
      </c>
      <c r="V207" s="114">
        <f>_xlfn.XLOOKUP($I207,'FY21 Billing Rates'!$A$2:$A$13,'FY21 Billing Rates'!$C$2:$C$13,,0)*U207*3</f>
        <v>4575.366</v>
      </c>
      <c r="W207" s="115">
        <f t="shared" si="4"/>
        <v>18301.464</v>
      </c>
    </row>
    <row r="208" spans="1:23" s="128" customFormat="1" outlineLevel="1" x14ac:dyDescent="0.25">
      <c r="A208" s="117"/>
      <c r="B208" s="118"/>
      <c r="C208" s="119"/>
      <c r="D208" s="120"/>
      <c r="E208" s="121"/>
      <c r="F208" s="119"/>
      <c r="G208" s="119" t="s">
        <v>316</v>
      </c>
      <c r="H208" s="122"/>
      <c r="I208" s="122"/>
      <c r="J208" s="123">
        <v>41826</v>
      </c>
      <c r="K208" s="124">
        <f>SUBTOTAL(9,K205:K207)</f>
        <v>41826</v>
      </c>
      <c r="L208" s="127"/>
      <c r="M208" s="126"/>
      <c r="N208" s="124"/>
      <c r="O208" s="124">
        <f>SUBTOTAL(9,O205:O207)</f>
        <v>41826</v>
      </c>
      <c r="P208" s="127"/>
      <c r="Q208" s="124"/>
      <c r="R208" s="124">
        <f>SUM(R205:R207)</f>
        <v>41826</v>
      </c>
      <c r="S208" s="125"/>
      <c r="T208" s="124"/>
      <c r="U208" s="124">
        <f>SUM(U205:U207)</f>
        <v>41826</v>
      </c>
      <c r="V208" s="127"/>
      <c r="W208" s="127"/>
    </row>
    <row r="209" spans="1:23" s="41" customFormat="1" outlineLevel="2" x14ac:dyDescent="0.25">
      <c r="A209" s="99"/>
      <c r="B209" s="100"/>
      <c r="C209" s="101" t="s">
        <v>138</v>
      </c>
      <c r="D209" s="102">
        <v>3710</v>
      </c>
      <c r="E209" s="103">
        <v>4</v>
      </c>
      <c r="F209" s="101" t="s">
        <v>140</v>
      </c>
      <c r="G209" s="101" t="s">
        <v>317</v>
      </c>
      <c r="H209" s="104">
        <v>1</v>
      </c>
      <c r="I209" s="104">
        <v>1</v>
      </c>
      <c r="J209" s="129"/>
      <c r="K209" s="106">
        <v>3700</v>
      </c>
      <c r="L209" s="107">
        <f>VLOOKUP(I209,'FY21 Billing Rates'!$A$2:C178,3,FALSE)*K209*3</f>
        <v>12187.800000000001</v>
      </c>
      <c r="M209" s="108" t="s">
        <v>352</v>
      </c>
      <c r="N209" s="109"/>
      <c r="O209" s="109">
        <v>3700</v>
      </c>
      <c r="P209" s="110">
        <f>VLOOKUP(I209,'FY21 Billing Rates'!$A$2:$C$13,3,FALSE)*O209*3</f>
        <v>12187.800000000001</v>
      </c>
      <c r="Q209" s="111"/>
      <c r="R209" s="111">
        <v>3700</v>
      </c>
      <c r="S209" s="112">
        <f>_xlfn.XLOOKUP($I209,'FY21 Billing Rates'!$A$2:$A$13,'FY21 Billing Rates'!$C$2:$C$13,,0)*R209*3</f>
        <v>12187.800000000001</v>
      </c>
      <c r="T209" s="113"/>
      <c r="U209" s="113">
        <v>3700</v>
      </c>
      <c r="V209" s="114">
        <f>_xlfn.XLOOKUP($I209,'FY21 Billing Rates'!$A$2:$A$13,'FY21 Billing Rates'!$C$2:$C$13,,0)*U209*3</f>
        <v>12187.800000000001</v>
      </c>
      <c r="W209" s="115">
        <f t="shared" si="4"/>
        <v>48751.200000000004</v>
      </c>
    </row>
    <row r="210" spans="1:23" s="128" customFormat="1" outlineLevel="1" x14ac:dyDescent="0.25">
      <c r="A210" s="117"/>
      <c r="B210" s="118"/>
      <c r="C210" s="119"/>
      <c r="D210" s="120"/>
      <c r="E210" s="121"/>
      <c r="F210" s="119"/>
      <c r="G210" s="119" t="s">
        <v>318</v>
      </c>
      <c r="H210" s="122"/>
      <c r="I210" s="122"/>
      <c r="J210" s="123">
        <v>3700</v>
      </c>
      <c r="K210" s="124">
        <f>SUBTOTAL(9,K209:K209)</f>
        <v>3700</v>
      </c>
      <c r="L210" s="127"/>
      <c r="M210" s="126"/>
      <c r="N210" s="124"/>
      <c r="O210" s="124">
        <f>SUBTOTAL(9,O209:O209)</f>
        <v>3700</v>
      </c>
      <c r="P210" s="127"/>
      <c r="Q210" s="124"/>
      <c r="R210" s="124">
        <f>SUM(R209)</f>
        <v>3700</v>
      </c>
      <c r="S210" s="125"/>
      <c r="T210" s="124"/>
      <c r="U210" s="124">
        <f>SUM(U209)</f>
        <v>3700</v>
      </c>
      <c r="V210" s="127"/>
      <c r="W210" s="127"/>
    </row>
    <row r="211" spans="1:23" s="41" customFormat="1" outlineLevel="2" x14ac:dyDescent="0.25">
      <c r="A211" s="99"/>
      <c r="B211" s="100"/>
      <c r="C211" s="101" t="s">
        <v>146</v>
      </c>
      <c r="D211" s="102">
        <v>3774</v>
      </c>
      <c r="E211" s="103">
        <v>4</v>
      </c>
      <c r="F211" s="101" t="s">
        <v>147</v>
      </c>
      <c r="G211" s="101" t="s">
        <v>319</v>
      </c>
      <c r="H211" s="104">
        <v>3</v>
      </c>
      <c r="I211" s="104">
        <v>3</v>
      </c>
      <c r="J211" s="129"/>
      <c r="K211" s="106">
        <v>6300</v>
      </c>
      <c r="L211" s="107">
        <f>VLOOKUP(I211,'FY21 Billing Rates'!$A$2:C180,3,FALSE)*K211*3</f>
        <v>6615</v>
      </c>
      <c r="M211" s="108" t="s">
        <v>352</v>
      </c>
      <c r="N211" s="109"/>
      <c r="O211" s="109">
        <v>6300</v>
      </c>
      <c r="P211" s="110">
        <f>VLOOKUP(I211,'FY21 Billing Rates'!$A$2:$C$13,3,FALSE)*O211*3</f>
        <v>6615</v>
      </c>
      <c r="Q211" s="111"/>
      <c r="R211" s="111">
        <v>6300</v>
      </c>
      <c r="S211" s="112">
        <f>_xlfn.XLOOKUP($I211,'FY21 Billing Rates'!$A$2:$A$13,'FY21 Billing Rates'!$C$2:$C$13,,0)*R211*3</f>
        <v>6615</v>
      </c>
      <c r="T211" s="113"/>
      <c r="U211" s="113">
        <v>6300</v>
      </c>
      <c r="V211" s="114">
        <f>_xlfn.XLOOKUP($I211,'FY21 Billing Rates'!$A$2:$A$13,'FY21 Billing Rates'!$C$2:$C$13,,0)*U211*3</f>
        <v>6615</v>
      </c>
      <c r="W211" s="115">
        <f t="shared" si="4"/>
        <v>26460</v>
      </c>
    </row>
    <row r="212" spans="1:23" s="41" customFormat="1" outlineLevel="2" x14ac:dyDescent="0.25">
      <c r="A212" s="99"/>
      <c r="B212" s="100"/>
      <c r="C212" s="101" t="s">
        <v>48</v>
      </c>
      <c r="D212" s="102">
        <v>1349</v>
      </c>
      <c r="E212" s="103">
        <v>12</v>
      </c>
      <c r="F212" s="101" t="s">
        <v>49</v>
      </c>
      <c r="G212" s="101" t="s">
        <v>319</v>
      </c>
      <c r="H212" s="104">
        <v>3</v>
      </c>
      <c r="I212" s="104">
        <v>8</v>
      </c>
      <c r="J212" s="129"/>
      <c r="K212" s="106">
        <v>30850</v>
      </c>
      <c r="L212" s="107">
        <f>VLOOKUP(I212,'FY21 Billing Rates'!$A$2:C181,3,FALSE)*K212*3</f>
        <v>0</v>
      </c>
      <c r="M212" s="108" t="s">
        <v>352</v>
      </c>
      <c r="N212" s="109"/>
      <c r="O212" s="109">
        <v>30850</v>
      </c>
      <c r="P212" s="110">
        <f>VLOOKUP(I212,'FY21 Billing Rates'!$A$2:$C$13,3,FALSE)*O212*3</f>
        <v>0</v>
      </c>
      <c r="Q212" s="111"/>
      <c r="R212" s="111">
        <v>30850</v>
      </c>
      <c r="S212" s="112">
        <f>_xlfn.XLOOKUP($I212,'FY21 Billing Rates'!$A$2:$A$13,'FY21 Billing Rates'!$C$2:$C$13,,0)*R212*3</f>
        <v>0</v>
      </c>
      <c r="T212" s="113"/>
      <c r="U212" s="113">
        <v>30850</v>
      </c>
      <c r="V212" s="114">
        <f>_xlfn.XLOOKUP($I212,'FY21 Billing Rates'!$A$2:$A$13,'FY21 Billing Rates'!$C$2:$C$13,,0)*U212*3</f>
        <v>0</v>
      </c>
      <c r="W212" s="115">
        <f t="shared" si="4"/>
        <v>0</v>
      </c>
    </row>
    <row r="213" spans="1:23" s="128" customFormat="1" outlineLevel="1" x14ac:dyDescent="0.25">
      <c r="A213" s="117"/>
      <c r="B213" s="118"/>
      <c r="C213" s="119"/>
      <c r="D213" s="120"/>
      <c r="E213" s="121"/>
      <c r="F213" s="119"/>
      <c r="G213" s="119" t="s">
        <v>320</v>
      </c>
      <c r="H213" s="122"/>
      <c r="I213" s="122"/>
      <c r="J213" s="123">
        <v>37150</v>
      </c>
      <c r="K213" s="124">
        <f>SUBTOTAL(9,K211:K212)</f>
        <v>37150</v>
      </c>
      <c r="L213" s="127"/>
      <c r="M213" s="126"/>
      <c r="N213" s="124"/>
      <c r="O213" s="124">
        <f>SUBTOTAL(9,O211:O212)</f>
        <v>37150</v>
      </c>
      <c r="P213" s="127"/>
      <c r="Q213" s="124"/>
      <c r="R213" s="124">
        <f>SUM(R211:R212)</f>
        <v>37150</v>
      </c>
      <c r="S213" s="125"/>
      <c r="T213" s="124"/>
      <c r="U213" s="124">
        <f>SUM(U211:U212)</f>
        <v>37150</v>
      </c>
      <c r="V213" s="127"/>
      <c r="W213" s="127"/>
    </row>
    <row r="214" spans="1:23" s="41" customFormat="1" outlineLevel="2" x14ac:dyDescent="0.25">
      <c r="A214" s="99"/>
      <c r="B214" s="100"/>
      <c r="C214" s="101" t="s">
        <v>127</v>
      </c>
      <c r="D214" s="102">
        <v>3208</v>
      </c>
      <c r="E214" s="103">
        <v>4</v>
      </c>
      <c r="F214" s="101" t="s">
        <v>128</v>
      </c>
      <c r="G214" s="101" t="s">
        <v>325</v>
      </c>
      <c r="H214" s="104">
        <v>1</v>
      </c>
      <c r="I214" s="104">
        <v>1</v>
      </c>
      <c r="J214" s="129"/>
      <c r="K214" s="106">
        <v>18411</v>
      </c>
      <c r="L214" s="107">
        <f>VLOOKUP(I214,'FY21 Billing Rates'!$A$2:$C$13,3,FALSE)*K214*3</f>
        <v>60645.834000000003</v>
      </c>
      <c r="M214" s="108" t="s">
        <v>352</v>
      </c>
      <c r="N214" s="109"/>
      <c r="O214" s="109">
        <v>18411</v>
      </c>
      <c r="P214" s="110">
        <f>VLOOKUP(I214,'FY21 Billing Rates'!$A$2:$C$13,3,FALSE)*O214*3</f>
        <v>60645.834000000003</v>
      </c>
      <c r="Q214" s="111"/>
      <c r="R214" s="111">
        <v>18411</v>
      </c>
      <c r="S214" s="112">
        <f>_xlfn.XLOOKUP($I214,'FY21 Billing Rates'!$A$2:$A$13,'FY21 Billing Rates'!$C$2:$C$13,,0)*R214*3</f>
        <v>60645.834000000003</v>
      </c>
      <c r="T214" s="113"/>
      <c r="U214" s="113">
        <v>18411</v>
      </c>
      <c r="V214" s="114">
        <f>_xlfn.XLOOKUP($I214,'FY21 Billing Rates'!$A$2:$A$13,'FY21 Billing Rates'!$C$2:$C$13,,0)*U214*3</f>
        <v>60645.834000000003</v>
      </c>
      <c r="W214" s="115">
        <f t="shared" si="4"/>
        <v>242583.33600000001</v>
      </c>
    </row>
    <row r="215" spans="1:23" s="41" customFormat="1" outlineLevel="2" x14ac:dyDescent="0.25">
      <c r="A215" s="99"/>
      <c r="B215" s="100"/>
      <c r="C215" s="101" t="s">
        <v>127</v>
      </c>
      <c r="D215" s="102">
        <v>3209</v>
      </c>
      <c r="E215" s="103">
        <v>4</v>
      </c>
      <c r="F215" s="101" t="s">
        <v>128</v>
      </c>
      <c r="G215" s="101" t="s">
        <v>325</v>
      </c>
      <c r="H215" s="104">
        <v>1</v>
      </c>
      <c r="I215" s="104">
        <v>1</v>
      </c>
      <c r="J215" s="129"/>
      <c r="K215" s="106">
        <v>1389</v>
      </c>
      <c r="L215" s="107">
        <f>VLOOKUP(I215,'FY21 Billing Rates'!$A$2:$C$13,3,FALSE)*K215*3</f>
        <v>4575.366</v>
      </c>
      <c r="M215" s="108" t="s">
        <v>352</v>
      </c>
      <c r="N215" s="109"/>
      <c r="O215" s="109">
        <v>1389</v>
      </c>
      <c r="P215" s="110">
        <f>VLOOKUP(I215,'FY21 Billing Rates'!$A$2:$C$13,3,FALSE)*O215*3</f>
        <v>4575.366</v>
      </c>
      <c r="Q215" s="111"/>
      <c r="R215" s="111">
        <v>1389</v>
      </c>
      <c r="S215" s="112">
        <f>_xlfn.XLOOKUP($I215,'FY21 Billing Rates'!$A$2:$A$13,'FY21 Billing Rates'!$C$2:$C$13,,0)*R215*3</f>
        <v>4575.366</v>
      </c>
      <c r="T215" s="113"/>
      <c r="U215" s="113">
        <v>1389</v>
      </c>
      <c r="V215" s="114">
        <f>_xlfn.XLOOKUP($I215,'FY21 Billing Rates'!$A$2:$A$13,'FY21 Billing Rates'!$C$2:$C$13,,0)*U215*3</f>
        <v>4575.366</v>
      </c>
      <c r="W215" s="115">
        <f t="shared" si="4"/>
        <v>18301.464</v>
      </c>
    </row>
    <row r="216" spans="1:23" s="128" customFormat="1" outlineLevel="1" x14ac:dyDescent="0.25">
      <c r="A216" s="117"/>
      <c r="B216" s="118"/>
      <c r="C216" s="119"/>
      <c r="D216" s="120"/>
      <c r="E216" s="121"/>
      <c r="F216" s="119"/>
      <c r="G216" s="119" t="s">
        <v>326</v>
      </c>
      <c r="H216" s="122"/>
      <c r="I216" s="122"/>
      <c r="J216" s="123">
        <v>19800</v>
      </c>
      <c r="K216" s="124">
        <f>SUM(K214:K215)</f>
        <v>19800</v>
      </c>
      <c r="L216" s="127"/>
      <c r="M216" s="126"/>
      <c r="N216" s="124"/>
      <c r="O216" s="124">
        <f>SUM(O214:O215)</f>
        <v>19800</v>
      </c>
      <c r="P216" s="127"/>
      <c r="Q216" s="124"/>
      <c r="R216" s="124">
        <f>SUM(R214:R215)</f>
        <v>19800</v>
      </c>
      <c r="S216" s="125"/>
      <c r="T216" s="124"/>
      <c r="U216" s="124">
        <f>SUM(U214:U215)</f>
        <v>19800</v>
      </c>
      <c r="V216" s="127"/>
      <c r="W216" s="127"/>
    </row>
    <row r="217" spans="1:23" s="64" customFormat="1" outlineLevel="2" x14ac:dyDescent="0.25">
      <c r="A217" s="99"/>
      <c r="B217" s="100"/>
      <c r="C217" s="101" t="s">
        <v>185</v>
      </c>
      <c r="D217" s="102">
        <v>4735</v>
      </c>
      <c r="E217" s="103">
        <v>4</v>
      </c>
      <c r="F217" s="101" t="s">
        <v>197</v>
      </c>
      <c r="G217" s="101" t="s">
        <v>327</v>
      </c>
      <c r="H217" s="104">
        <v>3</v>
      </c>
      <c r="I217" s="104">
        <v>3</v>
      </c>
      <c r="J217" s="129"/>
      <c r="K217" s="106">
        <v>9723</v>
      </c>
      <c r="L217" s="107">
        <f>VLOOKUP(I217,'FY21 Billing Rates'!$A$2:$C$13,3,FALSE)*K217*3</f>
        <v>10209.15</v>
      </c>
      <c r="M217" s="108" t="s">
        <v>352</v>
      </c>
      <c r="N217" s="109"/>
      <c r="O217" s="109">
        <v>9723</v>
      </c>
      <c r="P217" s="110">
        <f>VLOOKUP(I217,'FY21 Billing Rates'!$A$2:$C$13,3,FALSE)*O217*3</f>
        <v>10209.15</v>
      </c>
      <c r="Q217" s="111"/>
      <c r="R217" s="111">
        <v>9723</v>
      </c>
      <c r="S217" s="112">
        <f>_xlfn.XLOOKUP($I217,'FY21 Billing Rates'!$A$2:$A$13,'FY21 Billing Rates'!$C$2:$C$13,,0)*R217*3</f>
        <v>10209.15</v>
      </c>
      <c r="T217" s="113"/>
      <c r="U217" s="113">
        <v>9723</v>
      </c>
      <c r="V217" s="114">
        <f>_xlfn.XLOOKUP($I217,'FY21 Billing Rates'!$A$2:$A$13,'FY21 Billing Rates'!$C$2:$C$13,,0)*U217*3</f>
        <v>10209.15</v>
      </c>
      <c r="W217" s="115">
        <f t="shared" si="4"/>
        <v>40836.6</v>
      </c>
    </row>
    <row r="218" spans="1:23" s="128" customFormat="1" outlineLevel="1" x14ac:dyDescent="0.25">
      <c r="A218" s="117"/>
      <c r="B218" s="118"/>
      <c r="C218" s="119"/>
      <c r="D218" s="120"/>
      <c r="E218" s="121"/>
      <c r="F218" s="119"/>
      <c r="G218" s="119" t="s">
        <v>328</v>
      </c>
      <c r="H218" s="122"/>
      <c r="I218" s="122"/>
      <c r="J218" s="123">
        <v>9723</v>
      </c>
      <c r="K218" s="124">
        <f>SUBTOTAL(9,K217:K217)</f>
        <v>9723</v>
      </c>
      <c r="L218" s="127"/>
      <c r="M218" s="126"/>
      <c r="N218" s="124"/>
      <c r="O218" s="124">
        <f>SUBTOTAL(9,O217:O217)</f>
        <v>9723</v>
      </c>
      <c r="P218" s="127"/>
      <c r="Q218" s="124"/>
      <c r="R218" s="124">
        <f>SUM(R217)</f>
        <v>9723</v>
      </c>
      <c r="S218" s="125"/>
      <c r="T218" s="124"/>
      <c r="U218" s="124">
        <f>SUM(U217)</f>
        <v>9723</v>
      </c>
      <c r="V218" s="127"/>
      <c r="W218" s="127"/>
    </row>
    <row r="219" spans="1:23" s="41" customFormat="1" outlineLevel="2" x14ac:dyDescent="0.25">
      <c r="A219" s="99"/>
      <c r="B219" s="100"/>
      <c r="C219" s="101" t="s">
        <v>146</v>
      </c>
      <c r="D219" s="102">
        <v>3774</v>
      </c>
      <c r="E219" s="103">
        <v>4</v>
      </c>
      <c r="F219" s="101" t="s">
        <v>147</v>
      </c>
      <c r="G219" s="101" t="s">
        <v>331</v>
      </c>
      <c r="H219" s="104">
        <v>2</v>
      </c>
      <c r="I219" s="104">
        <v>2</v>
      </c>
      <c r="J219" s="129"/>
      <c r="K219" s="106">
        <v>14572</v>
      </c>
      <c r="L219" s="107">
        <f>VLOOKUP(I219,'FY21 Billing Rates'!$A$2:C187,3,FALSE)*K219*3</f>
        <v>24043.800000000003</v>
      </c>
      <c r="M219" s="108" t="s">
        <v>352</v>
      </c>
      <c r="N219" s="109"/>
      <c r="O219" s="109">
        <v>14572</v>
      </c>
      <c r="P219" s="110">
        <f>VLOOKUP(I219,'FY21 Billing Rates'!$A$2:$C$13,3,FALSE)*O219*3</f>
        <v>24043.800000000003</v>
      </c>
      <c r="Q219" s="111"/>
      <c r="R219" s="111">
        <v>14572</v>
      </c>
      <c r="S219" s="112">
        <f>_xlfn.XLOOKUP($I219,'FY21 Billing Rates'!$A$2:$A$13,'FY21 Billing Rates'!$C$2:$C$13,,0)*R219*3</f>
        <v>24043.800000000003</v>
      </c>
      <c r="T219" s="113"/>
      <c r="U219" s="113">
        <v>14572</v>
      </c>
      <c r="V219" s="114">
        <f>_xlfn.XLOOKUP($I219,'FY21 Billing Rates'!$A$2:$A$13,'FY21 Billing Rates'!$C$2:$C$13,,0)*U219*3</f>
        <v>24043.800000000003</v>
      </c>
      <c r="W219" s="115">
        <f t="shared" si="4"/>
        <v>96175.200000000012</v>
      </c>
    </row>
    <row r="220" spans="1:23" s="128" customFormat="1" outlineLevel="1" x14ac:dyDescent="0.25">
      <c r="A220" s="117"/>
      <c r="B220" s="118"/>
      <c r="C220" s="119"/>
      <c r="D220" s="120"/>
      <c r="E220" s="121"/>
      <c r="F220" s="119"/>
      <c r="G220" s="119" t="s">
        <v>332</v>
      </c>
      <c r="H220" s="122"/>
      <c r="I220" s="122"/>
      <c r="J220" s="123">
        <v>14572</v>
      </c>
      <c r="K220" s="124">
        <f>SUBTOTAL(9,K219:K219)</f>
        <v>14572</v>
      </c>
      <c r="L220" s="127"/>
      <c r="M220" s="126"/>
      <c r="N220" s="124"/>
      <c r="O220" s="124">
        <f>SUBTOTAL(9,O219:O219)</f>
        <v>14572</v>
      </c>
      <c r="P220" s="127"/>
      <c r="Q220" s="124"/>
      <c r="R220" s="124">
        <f>SUM(R219)</f>
        <v>14572</v>
      </c>
      <c r="S220" s="125"/>
      <c r="T220" s="124"/>
      <c r="U220" s="124">
        <f>SUM(U219)</f>
        <v>14572</v>
      </c>
      <c r="V220" s="127"/>
      <c r="W220" s="127"/>
    </row>
    <row r="221" spans="1:23" s="41" customFormat="1" outlineLevel="2" x14ac:dyDescent="0.25">
      <c r="A221" s="99"/>
      <c r="B221" s="100"/>
      <c r="C221" s="101" t="s">
        <v>148</v>
      </c>
      <c r="D221" s="102">
        <v>3775</v>
      </c>
      <c r="E221" s="103">
        <v>4</v>
      </c>
      <c r="F221" s="101" t="s">
        <v>149</v>
      </c>
      <c r="G221" s="101" t="s">
        <v>333</v>
      </c>
      <c r="H221" s="104">
        <v>2</v>
      </c>
      <c r="I221" s="104">
        <v>2</v>
      </c>
      <c r="J221" s="129"/>
      <c r="K221" s="106">
        <v>14572</v>
      </c>
      <c r="L221" s="107">
        <f>VLOOKUP(I221,'FY21 Billing Rates'!$A$2:C189,3,FALSE)*K221*3</f>
        <v>24043.800000000003</v>
      </c>
      <c r="M221" s="108" t="s">
        <v>352</v>
      </c>
      <c r="N221" s="109"/>
      <c r="O221" s="109">
        <v>14572</v>
      </c>
      <c r="P221" s="110">
        <f>VLOOKUP(I221,'FY21 Billing Rates'!$A$2:$C$13,3,FALSE)*O221*3</f>
        <v>24043.800000000003</v>
      </c>
      <c r="Q221" s="111"/>
      <c r="R221" s="111">
        <v>14572</v>
      </c>
      <c r="S221" s="112">
        <f>_xlfn.XLOOKUP($I221,'FY21 Billing Rates'!$A$2:$A$13,'FY21 Billing Rates'!$C$2:$C$13,,0)*R221*3</f>
        <v>24043.800000000003</v>
      </c>
      <c r="T221" s="113"/>
      <c r="U221" s="113">
        <v>14572</v>
      </c>
      <c r="V221" s="114">
        <f>_xlfn.XLOOKUP($I221,'FY21 Billing Rates'!$A$2:$A$13,'FY21 Billing Rates'!$C$2:$C$13,,0)*U221*3</f>
        <v>24043.800000000003</v>
      </c>
      <c r="W221" s="115">
        <f t="shared" si="4"/>
        <v>96175.200000000012</v>
      </c>
    </row>
    <row r="222" spans="1:23" s="128" customFormat="1" outlineLevel="1" x14ac:dyDescent="0.25">
      <c r="A222" s="117"/>
      <c r="B222" s="118"/>
      <c r="C222" s="119"/>
      <c r="D222" s="120"/>
      <c r="E222" s="121"/>
      <c r="F222" s="119"/>
      <c r="G222" s="119" t="s">
        <v>334</v>
      </c>
      <c r="H222" s="122"/>
      <c r="I222" s="122"/>
      <c r="J222" s="123">
        <v>14572</v>
      </c>
      <c r="K222" s="124">
        <f>SUBTOTAL(9,K221:K221)</f>
        <v>14572</v>
      </c>
      <c r="L222" s="127"/>
      <c r="M222" s="126"/>
      <c r="N222" s="124"/>
      <c r="O222" s="124">
        <f>SUBTOTAL(9,O221:O221)</f>
        <v>14572</v>
      </c>
      <c r="P222" s="127"/>
      <c r="Q222" s="124"/>
      <c r="R222" s="124">
        <f>SUM(R221)</f>
        <v>14572</v>
      </c>
      <c r="S222" s="125"/>
      <c r="T222" s="124"/>
      <c r="U222" s="124">
        <f>SUM(U221)</f>
        <v>14572</v>
      </c>
      <c r="V222" s="127"/>
      <c r="W222" s="127"/>
    </row>
    <row r="223" spans="1:23" s="41" customFormat="1" outlineLevel="2" x14ac:dyDescent="0.25">
      <c r="A223" s="99"/>
      <c r="B223" s="100"/>
      <c r="C223" s="101" t="s">
        <v>152</v>
      </c>
      <c r="D223" s="102">
        <v>4729</v>
      </c>
      <c r="E223" s="103">
        <v>4</v>
      </c>
      <c r="F223" s="101" t="s">
        <v>194</v>
      </c>
      <c r="G223" s="101" t="s">
        <v>335</v>
      </c>
      <c r="H223" s="104">
        <v>1</v>
      </c>
      <c r="I223" s="104">
        <v>1</v>
      </c>
      <c r="J223" s="129"/>
      <c r="K223" s="106">
        <v>1375</v>
      </c>
      <c r="L223" s="107">
        <f>VLOOKUP(I223,'FY21 Billing Rates'!$A$2:$C$13,3,FALSE)*K223*3</f>
        <v>4529.2500000000009</v>
      </c>
      <c r="M223" s="140" t="s">
        <v>352</v>
      </c>
      <c r="N223" s="109"/>
      <c r="O223" s="109">
        <v>1375</v>
      </c>
      <c r="P223" s="110">
        <f>VLOOKUP(I223,'FY21 Billing Rates'!$A$2:$C$13,3,FALSE)*O223*3</f>
        <v>4529.2500000000009</v>
      </c>
      <c r="Q223" s="111"/>
      <c r="R223" s="111">
        <v>1375</v>
      </c>
      <c r="S223" s="112">
        <f>_xlfn.XLOOKUP($I223,'FY21 Billing Rates'!$A$2:$A$13,'FY21 Billing Rates'!$C$2:$C$13,,0)*R223*3</f>
        <v>4529.2500000000009</v>
      </c>
      <c r="T223" s="113"/>
      <c r="U223" s="113">
        <v>1375</v>
      </c>
      <c r="V223" s="114">
        <f>_xlfn.XLOOKUP($I223,'FY21 Billing Rates'!$A$2:$A$13,'FY21 Billing Rates'!$C$2:$C$13,,0)*U223*3</f>
        <v>4529.2500000000009</v>
      </c>
      <c r="W223" s="115">
        <f t="shared" si="4"/>
        <v>18117.000000000004</v>
      </c>
    </row>
    <row r="224" spans="1:23" s="41" customFormat="1" outlineLevel="2" x14ac:dyDescent="0.25">
      <c r="A224" s="99"/>
      <c r="B224" s="100"/>
      <c r="C224" s="101" t="s">
        <v>48</v>
      </c>
      <c r="D224" s="102">
        <v>1349</v>
      </c>
      <c r="E224" s="103">
        <v>4</v>
      </c>
      <c r="F224" s="101" t="s">
        <v>49</v>
      </c>
      <c r="G224" s="101" t="s">
        <v>335</v>
      </c>
      <c r="H224" s="104">
        <v>1</v>
      </c>
      <c r="I224" s="104">
        <v>8</v>
      </c>
      <c r="J224" s="129"/>
      <c r="K224" s="106">
        <v>1381</v>
      </c>
      <c r="L224" s="107">
        <f>VLOOKUP(I224,'FY21 Billing Rates'!$A$2:$C$13,3,FALSE)*K224*3</f>
        <v>0</v>
      </c>
      <c r="M224" s="108" t="s">
        <v>352</v>
      </c>
      <c r="N224" s="109"/>
      <c r="O224" s="109">
        <v>1381</v>
      </c>
      <c r="P224" s="110">
        <f>VLOOKUP(I224,'FY21 Billing Rates'!$A$2:$C$13,3,FALSE)*O224*3</f>
        <v>0</v>
      </c>
      <c r="Q224" s="111"/>
      <c r="R224" s="111">
        <v>1381</v>
      </c>
      <c r="S224" s="112">
        <f>_xlfn.XLOOKUP($I224,'FY21 Billing Rates'!$A$2:$A$13,'FY21 Billing Rates'!$C$2:$C$13,,0)*R224*3</f>
        <v>0</v>
      </c>
      <c r="T224" s="113"/>
      <c r="U224" s="113">
        <v>1381</v>
      </c>
      <c r="V224" s="114">
        <f>_xlfn.XLOOKUP($I224,'FY21 Billing Rates'!$A$2:$A$13,'FY21 Billing Rates'!$C$2:$C$13,,0)*U224*3</f>
        <v>0</v>
      </c>
      <c r="W224" s="115">
        <f t="shared" si="4"/>
        <v>0</v>
      </c>
    </row>
    <row r="225" spans="1:23" s="41" customFormat="1" outlineLevel="2" x14ac:dyDescent="0.25">
      <c r="A225" s="99"/>
      <c r="B225" s="100"/>
      <c r="C225" s="137" t="s">
        <v>368</v>
      </c>
      <c r="D225" s="102">
        <v>3816</v>
      </c>
      <c r="E225" s="103">
        <v>4</v>
      </c>
      <c r="F225" s="101" t="s">
        <v>153</v>
      </c>
      <c r="G225" s="101" t="s">
        <v>335</v>
      </c>
      <c r="H225" s="104">
        <v>1</v>
      </c>
      <c r="I225" s="104">
        <v>1</v>
      </c>
      <c r="J225" s="129"/>
      <c r="K225" s="106">
        <v>10932</v>
      </c>
      <c r="L225" s="107">
        <f>VLOOKUP(I225,'FY21 Billing Rates'!$A$2:$C$13,3,FALSE)*K225*3</f>
        <v>36010.008000000002</v>
      </c>
      <c r="M225" s="108" t="s">
        <v>352</v>
      </c>
      <c r="N225" s="109"/>
      <c r="O225" s="109">
        <v>10932</v>
      </c>
      <c r="P225" s="110">
        <f>VLOOKUP(I225,'FY21 Billing Rates'!$A$2:$C$13,3,FALSE)*O225*3</f>
        <v>36010.008000000002</v>
      </c>
      <c r="Q225" s="111"/>
      <c r="R225" s="111">
        <v>10932</v>
      </c>
      <c r="S225" s="112">
        <f>_xlfn.XLOOKUP($I225,'FY21 Billing Rates'!$A$2:$A$13,'FY21 Billing Rates'!$C$2:$C$13,,0)*R225*3</f>
        <v>36010.008000000002</v>
      </c>
      <c r="T225" s="113"/>
      <c r="U225" s="113">
        <v>10932</v>
      </c>
      <c r="V225" s="114">
        <f>_xlfn.XLOOKUP($I225,'FY21 Billing Rates'!$A$2:$A$13,'FY21 Billing Rates'!$C$2:$C$13,,0)*U225*3</f>
        <v>36010.008000000002</v>
      </c>
      <c r="W225" s="115">
        <f t="shared" si="4"/>
        <v>144040.03200000001</v>
      </c>
    </row>
    <row r="226" spans="1:23" s="41" customFormat="1" outlineLevel="2" x14ac:dyDescent="0.25">
      <c r="A226" s="99"/>
      <c r="B226" s="100"/>
      <c r="C226" s="101" t="s">
        <v>152</v>
      </c>
      <c r="D226" s="102">
        <v>3816</v>
      </c>
      <c r="E226" s="103">
        <v>4</v>
      </c>
      <c r="F226" s="101" t="s">
        <v>153</v>
      </c>
      <c r="G226" s="101" t="s">
        <v>335</v>
      </c>
      <c r="H226" s="104">
        <v>3</v>
      </c>
      <c r="I226" s="104">
        <v>3</v>
      </c>
      <c r="J226" s="129"/>
      <c r="K226" s="106">
        <v>1796</v>
      </c>
      <c r="L226" s="107">
        <f>VLOOKUP(I226,'FY21 Billing Rates'!$A$2:$C$13,3,FALSE)*K226*3</f>
        <v>1885.7999999999997</v>
      </c>
      <c r="M226" s="108" t="s">
        <v>352</v>
      </c>
      <c r="N226" s="109"/>
      <c r="O226" s="109">
        <v>1796</v>
      </c>
      <c r="P226" s="110">
        <f>VLOOKUP(I226,'FY21 Billing Rates'!$A$2:$C$13,3,FALSE)*O226*3</f>
        <v>1885.7999999999997</v>
      </c>
      <c r="Q226" s="111"/>
      <c r="R226" s="111">
        <v>1796</v>
      </c>
      <c r="S226" s="112">
        <f>_xlfn.XLOOKUP($I226,'FY21 Billing Rates'!$A$2:$A$13,'FY21 Billing Rates'!$C$2:$C$13,,0)*R226*3</f>
        <v>1885.7999999999997</v>
      </c>
      <c r="T226" s="113"/>
      <c r="U226" s="113">
        <v>1796</v>
      </c>
      <c r="V226" s="114">
        <f>_xlfn.XLOOKUP($I226,'FY21 Billing Rates'!$A$2:$A$13,'FY21 Billing Rates'!$C$2:$C$13,,0)*U226*3</f>
        <v>1885.7999999999997</v>
      </c>
      <c r="W226" s="115">
        <f t="shared" si="4"/>
        <v>7543.1999999999989</v>
      </c>
    </row>
    <row r="227" spans="1:23" s="41" customFormat="1" outlineLevel="2" x14ac:dyDescent="0.25">
      <c r="A227" s="99"/>
      <c r="B227" s="100"/>
      <c r="C227" s="101" t="s">
        <v>179</v>
      </c>
      <c r="D227" s="102">
        <v>4688</v>
      </c>
      <c r="E227" s="103">
        <v>4</v>
      </c>
      <c r="F227" s="101" t="s">
        <v>180</v>
      </c>
      <c r="G227" s="101" t="s">
        <v>335</v>
      </c>
      <c r="H227" s="104">
        <v>1</v>
      </c>
      <c r="I227" s="104">
        <v>1</v>
      </c>
      <c r="J227" s="129"/>
      <c r="K227" s="106">
        <v>2285</v>
      </c>
      <c r="L227" s="107">
        <f>VLOOKUP(I227,'FY21 Billing Rates'!$A$2:C194,3,FALSE)*K227*3</f>
        <v>7526.7900000000009</v>
      </c>
      <c r="M227" s="108" t="s">
        <v>352</v>
      </c>
      <c r="N227" s="109"/>
      <c r="O227" s="109">
        <v>2285</v>
      </c>
      <c r="P227" s="110">
        <f>VLOOKUP(I227,'FY21 Billing Rates'!$A$2:$C$13,3,FALSE)*O227*3</f>
        <v>7526.7900000000009</v>
      </c>
      <c r="Q227" s="111"/>
      <c r="R227" s="111">
        <v>2285</v>
      </c>
      <c r="S227" s="112">
        <f>_xlfn.XLOOKUP($I227,'FY21 Billing Rates'!$A$2:$A$13,'FY21 Billing Rates'!$C$2:$C$13,,0)*R227*3</f>
        <v>7526.7900000000009</v>
      </c>
      <c r="T227" s="113"/>
      <c r="U227" s="113">
        <v>2285</v>
      </c>
      <c r="V227" s="114">
        <f>_xlfn.XLOOKUP($I227,'FY21 Billing Rates'!$A$2:$A$13,'FY21 Billing Rates'!$C$2:$C$13,,0)*U227*3</f>
        <v>7526.7900000000009</v>
      </c>
      <c r="W227" s="115">
        <f t="shared" si="4"/>
        <v>30107.160000000003</v>
      </c>
    </row>
    <row r="228" spans="1:23" s="41" customFormat="1" outlineLevel="2" x14ac:dyDescent="0.25">
      <c r="A228" s="99"/>
      <c r="B228" s="100"/>
      <c r="C228" s="101" t="s">
        <v>179</v>
      </c>
      <c r="D228" s="102">
        <v>4688</v>
      </c>
      <c r="E228" s="103">
        <v>4</v>
      </c>
      <c r="F228" s="101" t="s">
        <v>180</v>
      </c>
      <c r="G228" s="101" t="s">
        <v>335</v>
      </c>
      <c r="H228" s="104">
        <v>3</v>
      </c>
      <c r="I228" s="104">
        <v>3</v>
      </c>
      <c r="J228" s="129"/>
      <c r="K228" s="106">
        <v>146</v>
      </c>
      <c r="L228" s="107">
        <f>VLOOKUP(I228,'FY21 Billing Rates'!$A$2:C195,3,FALSE)*K228*3</f>
        <v>153.29999999999998</v>
      </c>
      <c r="M228" s="108" t="s">
        <v>352</v>
      </c>
      <c r="N228" s="109"/>
      <c r="O228" s="109">
        <v>146</v>
      </c>
      <c r="P228" s="110">
        <f>VLOOKUP(I228,'FY21 Billing Rates'!$A$2:$C$13,3,FALSE)*O228*3</f>
        <v>153.29999999999998</v>
      </c>
      <c r="Q228" s="111"/>
      <c r="R228" s="111">
        <v>146</v>
      </c>
      <c r="S228" s="112">
        <f>_xlfn.XLOOKUP($I228,'FY21 Billing Rates'!$A$2:$A$13,'FY21 Billing Rates'!$C$2:$C$13,,0)*R228*3</f>
        <v>153.29999999999998</v>
      </c>
      <c r="T228" s="113"/>
      <c r="U228" s="113">
        <v>146</v>
      </c>
      <c r="V228" s="114">
        <f>_xlfn.XLOOKUP($I228,'FY21 Billing Rates'!$A$2:$A$13,'FY21 Billing Rates'!$C$2:$C$13,,0)*U228*3</f>
        <v>153.29999999999998</v>
      </c>
      <c r="W228" s="115">
        <f t="shared" si="4"/>
        <v>613.19999999999993</v>
      </c>
    </row>
    <row r="229" spans="1:23" s="41" customFormat="1" outlineLevel="2" x14ac:dyDescent="0.25">
      <c r="A229" s="99"/>
      <c r="B229" s="100"/>
      <c r="C229" s="101" t="s">
        <v>144</v>
      </c>
      <c r="D229" s="102">
        <v>3743</v>
      </c>
      <c r="E229" s="103">
        <v>4</v>
      </c>
      <c r="F229" s="101" t="s">
        <v>145</v>
      </c>
      <c r="G229" s="101" t="s">
        <v>335</v>
      </c>
      <c r="H229" s="104">
        <v>1</v>
      </c>
      <c r="I229" s="104">
        <v>1</v>
      </c>
      <c r="J229" s="129"/>
      <c r="K229" s="106">
        <v>13571</v>
      </c>
      <c r="L229" s="107">
        <f>VLOOKUP(I229,'FY21 Billing Rates'!$A$2:C201,3,FALSE)*K229*3</f>
        <v>44702.874000000003</v>
      </c>
      <c r="M229" s="108" t="s">
        <v>352</v>
      </c>
      <c r="N229" s="109"/>
      <c r="O229" s="109">
        <v>13571</v>
      </c>
      <c r="P229" s="110">
        <f>VLOOKUP(I229,'FY21 Billing Rates'!$A$2:$C$13,3,FALSE)*O229*3</f>
        <v>44702.874000000003</v>
      </c>
      <c r="Q229" s="111"/>
      <c r="R229" s="111">
        <v>13571</v>
      </c>
      <c r="S229" s="112">
        <f>_xlfn.XLOOKUP($I229,'FY21 Billing Rates'!$A$2:$A$13,'FY21 Billing Rates'!$C$2:$C$13,,0)*R229*3</f>
        <v>44702.874000000003</v>
      </c>
      <c r="T229" s="113"/>
      <c r="U229" s="113">
        <v>13571</v>
      </c>
      <c r="V229" s="114">
        <f>_xlfn.XLOOKUP($I229,'FY21 Billing Rates'!$A$2:$A$13,'FY21 Billing Rates'!$C$2:$C$13,,0)*U229*3</f>
        <v>44702.874000000003</v>
      </c>
      <c r="W229" s="115">
        <f t="shared" si="4"/>
        <v>178811.49600000001</v>
      </c>
    </row>
    <row r="230" spans="1:23" s="41" customFormat="1" outlineLevel="2" x14ac:dyDescent="0.25">
      <c r="A230" s="99"/>
      <c r="B230" s="100"/>
      <c r="C230" s="101" t="s">
        <v>144</v>
      </c>
      <c r="D230" s="102">
        <v>3743</v>
      </c>
      <c r="E230" s="103">
        <v>4</v>
      </c>
      <c r="F230" s="101" t="s">
        <v>145</v>
      </c>
      <c r="G230" s="101" t="s">
        <v>335</v>
      </c>
      <c r="H230" s="104">
        <v>3</v>
      </c>
      <c r="I230" s="104">
        <v>3</v>
      </c>
      <c r="J230" s="129"/>
      <c r="K230" s="106">
        <v>964</v>
      </c>
      <c r="L230" s="107">
        <f>VLOOKUP(I230,'FY21 Billing Rates'!$A$2:C202,3,FALSE)*K230*3</f>
        <v>1012.1999999999999</v>
      </c>
      <c r="M230" s="108" t="s">
        <v>352</v>
      </c>
      <c r="N230" s="109"/>
      <c r="O230" s="109">
        <v>964</v>
      </c>
      <c r="P230" s="110">
        <f>VLOOKUP(I230,'FY21 Billing Rates'!$A$2:$C$13,3,FALSE)*O230*3</f>
        <v>1012.1999999999999</v>
      </c>
      <c r="Q230" s="111"/>
      <c r="R230" s="111">
        <v>964</v>
      </c>
      <c r="S230" s="112">
        <f>_xlfn.XLOOKUP($I230,'FY21 Billing Rates'!$A$2:$A$13,'FY21 Billing Rates'!$C$2:$C$13,,0)*R230*3</f>
        <v>1012.1999999999999</v>
      </c>
      <c r="T230" s="113"/>
      <c r="U230" s="113">
        <v>964</v>
      </c>
      <c r="V230" s="114">
        <f>_xlfn.XLOOKUP($I230,'FY21 Billing Rates'!$A$2:$A$13,'FY21 Billing Rates'!$C$2:$C$13,,0)*U230*3</f>
        <v>1012.1999999999999</v>
      </c>
      <c r="W230" s="115">
        <f t="shared" si="4"/>
        <v>4048.7999999999997</v>
      </c>
    </row>
    <row r="231" spans="1:23" s="41" customFormat="1" outlineLevel="2" x14ac:dyDescent="0.25">
      <c r="A231" s="99"/>
      <c r="B231" s="100"/>
      <c r="C231" s="101" t="s">
        <v>179</v>
      </c>
      <c r="D231" s="102">
        <v>4691</v>
      </c>
      <c r="E231" s="103">
        <v>4</v>
      </c>
      <c r="F231" s="101" t="s">
        <v>181</v>
      </c>
      <c r="G231" s="101" t="s">
        <v>335</v>
      </c>
      <c r="H231" s="104">
        <v>1</v>
      </c>
      <c r="I231" s="104">
        <v>1</v>
      </c>
      <c r="J231" s="129"/>
      <c r="K231" s="106">
        <v>309</v>
      </c>
      <c r="L231" s="107">
        <f>VLOOKUP(I231,'FY21 Billing Rates'!$A$2:C198,3,FALSE)*K231*3</f>
        <v>1017.8460000000001</v>
      </c>
      <c r="M231" s="108" t="s">
        <v>352</v>
      </c>
      <c r="N231" s="109"/>
      <c r="O231" s="109">
        <v>309</v>
      </c>
      <c r="P231" s="110">
        <f>VLOOKUP(I231,'FY21 Billing Rates'!$A$2:$C$13,3,FALSE)*O231*3</f>
        <v>1017.8460000000001</v>
      </c>
      <c r="Q231" s="111"/>
      <c r="R231" s="111">
        <v>309</v>
      </c>
      <c r="S231" s="112">
        <f>_xlfn.XLOOKUP($I231,'FY21 Billing Rates'!$A$2:$A$13,'FY21 Billing Rates'!$C$2:$C$13,,0)*R231*3</f>
        <v>1017.8460000000001</v>
      </c>
      <c r="T231" s="113"/>
      <c r="U231" s="113">
        <v>309</v>
      </c>
      <c r="V231" s="114">
        <f>_xlfn.XLOOKUP($I231,'FY21 Billing Rates'!$A$2:$A$13,'FY21 Billing Rates'!$C$2:$C$13,,0)*U231*3</f>
        <v>1017.8460000000001</v>
      </c>
      <c r="W231" s="115">
        <f t="shared" si="4"/>
        <v>4071.3840000000005</v>
      </c>
    </row>
    <row r="232" spans="1:23" s="41" customFormat="1" outlineLevel="2" x14ac:dyDescent="0.25">
      <c r="A232" s="99"/>
      <c r="B232" s="100"/>
      <c r="C232" s="101" t="s">
        <v>179</v>
      </c>
      <c r="D232" s="102">
        <v>4691</v>
      </c>
      <c r="E232" s="103">
        <v>4</v>
      </c>
      <c r="F232" s="101" t="s">
        <v>181</v>
      </c>
      <c r="G232" s="101" t="s">
        <v>335</v>
      </c>
      <c r="H232" s="104">
        <v>3</v>
      </c>
      <c r="I232" s="104">
        <v>3</v>
      </c>
      <c r="J232" s="129"/>
      <c r="K232" s="106">
        <v>73</v>
      </c>
      <c r="L232" s="107">
        <f>VLOOKUP(I232,'FY21 Billing Rates'!$A$2:C199,3,FALSE)*K232*3</f>
        <v>76.649999999999991</v>
      </c>
      <c r="M232" s="108" t="s">
        <v>352</v>
      </c>
      <c r="N232" s="109"/>
      <c r="O232" s="109">
        <v>73</v>
      </c>
      <c r="P232" s="110">
        <f>VLOOKUP(I232,'FY21 Billing Rates'!$A$2:$C$13,3,FALSE)*O232*3</f>
        <v>76.649999999999991</v>
      </c>
      <c r="Q232" s="111"/>
      <c r="R232" s="111">
        <v>73</v>
      </c>
      <c r="S232" s="112">
        <f>_xlfn.XLOOKUP($I232,'FY21 Billing Rates'!$A$2:$A$13,'FY21 Billing Rates'!$C$2:$C$13,,0)*R232*3</f>
        <v>76.649999999999991</v>
      </c>
      <c r="T232" s="113"/>
      <c r="U232" s="113">
        <v>73</v>
      </c>
      <c r="V232" s="114">
        <f>_xlfn.XLOOKUP($I232,'FY21 Billing Rates'!$A$2:$A$13,'FY21 Billing Rates'!$C$2:$C$13,,0)*U232*3</f>
        <v>76.649999999999991</v>
      </c>
      <c r="W232" s="115">
        <f t="shared" si="4"/>
        <v>306.59999999999997</v>
      </c>
    </row>
    <row r="233" spans="1:23" s="128" customFormat="1" outlineLevel="1" x14ac:dyDescent="0.25">
      <c r="A233" s="117"/>
      <c r="B233" s="118"/>
      <c r="C233" s="119"/>
      <c r="D233" s="120"/>
      <c r="E233" s="121"/>
      <c r="F233" s="119"/>
      <c r="G233" s="119" t="s">
        <v>336</v>
      </c>
      <c r="H233" s="122"/>
      <c r="I233" s="122"/>
      <c r="J233" s="123">
        <v>32832</v>
      </c>
      <c r="K233" s="124">
        <f>SUBTOTAL(9,K223:K232)</f>
        <v>32832</v>
      </c>
      <c r="L233" s="127"/>
      <c r="M233" s="126"/>
      <c r="N233" s="124"/>
      <c r="O233" s="124">
        <f>SUBTOTAL(9,O223:O232)</f>
        <v>32832</v>
      </c>
      <c r="P233" s="127"/>
      <c r="Q233" s="124"/>
      <c r="R233" s="124">
        <f>SUM(R223:R232)</f>
        <v>32832</v>
      </c>
      <c r="S233" s="125"/>
      <c r="T233" s="124"/>
      <c r="U233" s="124">
        <f>SUM(U223:U232)</f>
        <v>32832</v>
      </c>
      <c r="V233" s="127"/>
      <c r="W233" s="127"/>
    </row>
    <row r="234" spans="1:23" s="41" customFormat="1" outlineLevel="2" x14ac:dyDescent="0.25">
      <c r="A234" s="99"/>
      <c r="B234" s="100"/>
      <c r="C234" s="101" t="s">
        <v>81</v>
      </c>
      <c r="D234" s="102">
        <v>1483</v>
      </c>
      <c r="E234" s="103">
        <v>4</v>
      </c>
      <c r="F234" s="101" t="s">
        <v>82</v>
      </c>
      <c r="G234" s="101" t="s">
        <v>83</v>
      </c>
      <c r="H234" s="104">
        <v>1</v>
      </c>
      <c r="I234" s="104">
        <v>1</v>
      </c>
      <c r="J234" s="129"/>
      <c r="K234" s="106">
        <v>14708</v>
      </c>
      <c r="L234" s="107">
        <f>VLOOKUP(I234,'FY21 Billing Rates'!$A$2:$C$13,3,FALSE)*K234*3</f>
        <v>48448.152000000002</v>
      </c>
      <c r="M234" s="108" t="s">
        <v>352</v>
      </c>
      <c r="N234" s="109"/>
      <c r="O234" s="109">
        <v>14708</v>
      </c>
      <c r="P234" s="110">
        <f>VLOOKUP(I234,'FY21 Billing Rates'!$A$2:$C$13,3,FALSE)*O234*3</f>
        <v>48448.152000000002</v>
      </c>
      <c r="Q234" s="111"/>
      <c r="R234" s="111">
        <v>14708</v>
      </c>
      <c r="S234" s="112">
        <f>_xlfn.XLOOKUP($I234,'FY21 Billing Rates'!$A$2:$A$13,'FY21 Billing Rates'!$C$2:$C$13,,0)*R234*3</f>
        <v>48448.152000000002</v>
      </c>
      <c r="T234" s="113"/>
      <c r="U234" s="113">
        <v>14708</v>
      </c>
      <c r="V234" s="114">
        <f>_xlfn.XLOOKUP($I234,'FY21 Billing Rates'!$A$2:$A$13,'FY21 Billing Rates'!$C$2:$C$13,,0)*U234*3</f>
        <v>48448.152000000002</v>
      </c>
      <c r="W234" s="141">
        <f t="shared" si="4"/>
        <v>193792.60800000001</v>
      </c>
    </row>
    <row r="235" spans="1:23" s="41" customFormat="1" outlineLevel="2" x14ac:dyDescent="0.25">
      <c r="A235" s="99"/>
      <c r="B235" s="100"/>
      <c r="C235" s="101" t="s">
        <v>81</v>
      </c>
      <c r="D235" s="102">
        <v>2889</v>
      </c>
      <c r="E235" s="103">
        <v>4</v>
      </c>
      <c r="F235" s="101" t="s">
        <v>110</v>
      </c>
      <c r="G235" s="101" t="s">
        <v>83</v>
      </c>
      <c r="H235" s="104">
        <v>1</v>
      </c>
      <c r="I235" s="104">
        <v>1</v>
      </c>
      <c r="J235" s="129"/>
      <c r="K235" s="106">
        <v>29016</v>
      </c>
      <c r="L235" s="107">
        <f>VLOOKUP(I235,'FY21 Billing Rates'!$A$2:$C$13,3,FALSE)*K235*3</f>
        <v>95578.704000000012</v>
      </c>
      <c r="M235" s="108" t="s">
        <v>352</v>
      </c>
      <c r="N235" s="109"/>
      <c r="O235" s="109">
        <v>29016</v>
      </c>
      <c r="P235" s="110">
        <f>VLOOKUP(I235,'FY21 Billing Rates'!$A$2:$C$13,3,FALSE)*O235*3</f>
        <v>95578.704000000012</v>
      </c>
      <c r="Q235" s="111"/>
      <c r="R235" s="111">
        <v>29016</v>
      </c>
      <c r="S235" s="112">
        <f>_xlfn.XLOOKUP($I235,'FY21 Billing Rates'!$A$2:$A$13,'FY21 Billing Rates'!$C$2:$C$13,,0)*R235*3</f>
        <v>95578.704000000012</v>
      </c>
      <c r="T235" s="113"/>
      <c r="U235" s="113">
        <v>29016</v>
      </c>
      <c r="V235" s="114">
        <f>_xlfn.XLOOKUP($I235,'FY21 Billing Rates'!$A$2:$A$13,'FY21 Billing Rates'!$C$2:$C$13,,0)*U235*3</f>
        <v>95578.704000000012</v>
      </c>
      <c r="W235" s="141">
        <f t="shared" si="4"/>
        <v>382314.81600000005</v>
      </c>
    </row>
    <row r="236" spans="1:23" s="41" customFormat="1" outlineLevel="2" x14ac:dyDescent="0.25">
      <c r="A236" s="99"/>
      <c r="B236" s="100"/>
      <c r="C236" s="101" t="s">
        <v>81</v>
      </c>
      <c r="D236" s="102">
        <v>1494</v>
      </c>
      <c r="E236" s="103">
        <v>4</v>
      </c>
      <c r="F236" s="101" t="s">
        <v>84</v>
      </c>
      <c r="G236" s="101" t="s">
        <v>83</v>
      </c>
      <c r="H236" s="104">
        <v>1</v>
      </c>
      <c r="I236" s="104">
        <v>1</v>
      </c>
      <c r="J236" s="129"/>
      <c r="K236" s="106">
        <v>43924</v>
      </c>
      <c r="L236" s="107">
        <f>VLOOKUP(I236,'FY21 Billing Rates'!$A$2:$C$13,3,FALSE)*K236*3</f>
        <v>144685.65600000002</v>
      </c>
      <c r="M236" s="108" t="s">
        <v>352</v>
      </c>
      <c r="N236" s="109"/>
      <c r="O236" s="109">
        <v>43924</v>
      </c>
      <c r="P236" s="110">
        <f>VLOOKUP(I236,'FY21 Billing Rates'!$A$2:$C$13,3,FALSE)*O236*3</f>
        <v>144685.65600000002</v>
      </c>
      <c r="Q236" s="111"/>
      <c r="R236" s="111">
        <v>43924</v>
      </c>
      <c r="S236" s="112">
        <f>_xlfn.XLOOKUP($I236,'FY21 Billing Rates'!$A$2:$A$13,'FY21 Billing Rates'!$C$2:$C$13,,0)*R236*3</f>
        <v>144685.65600000002</v>
      </c>
      <c r="T236" s="113"/>
      <c r="U236" s="113">
        <v>43924</v>
      </c>
      <c r="V236" s="114">
        <f>_xlfn.XLOOKUP($I236,'FY21 Billing Rates'!$A$2:$A$13,'FY21 Billing Rates'!$C$2:$C$13,,0)*U236*3</f>
        <v>144685.65600000002</v>
      </c>
      <c r="W236" s="141">
        <f t="shared" si="4"/>
        <v>578742.62400000007</v>
      </c>
    </row>
    <row r="237" spans="1:23" s="41" customFormat="1" outlineLevel="2" x14ac:dyDescent="0.25">
      <c r="A237" s="99"/>
      <c r="B237" s="100"/>
      <c r="C237" s="101" t="s">
        <v>81</v>
      </c>
      <c r="D237" s="102">
        <v>1494</v>
      </c>
      <c r="E237" s="103">
        <v>4</v>
      </c>
      <c r="F237" s="101" t="s">
        <v>84</v>
      </c>
      <c r="G237" s="101" t="s">
        <v>83</v>
      </c>
      <c r="H237" s="104">
        <v>3</v>
      </c>
      <c r="I237" s="104">
        <v>3</v>
      </c>
      <c r="J237" s="129"/>
      <c r="K237" s="106">
        <v>31252</v>
      </c>
      <c r="L237" s="107">
        <f>VLOOKUP(I237,'FY21 Billing Rates'!$A$2:$C$13,3,FALSE)*K237*3</f>
        <v>32814.6</v>
      </c>
      <c r="M237" s="108" t="s">
        <v>352</v>
      </c>
      <c r="N237" s="109"/>
      <c r="O237" s="109">
        <v>31252</v>
      </c>
      <c r="P237" s="110">
        <f>VLOOKUP(I237,'FY21 Billing Rates'!$A$2:$C$13,3,FALSE)*O237*3</f>
        <v>32814.6</v>
      </c>
      <c r="Q237" s="111"/>
      <c r="R237" s="111">
        <v>31252</v>
      </c>
      <c r="S237" s="112">
        <f>_xlfn.XLOOKUP($I237,'FY21 Billing Rates'!$A$2:$A$13,'FY21 Billing Rates'!$C$2:$C$13,,0)*R237*3</f>
        <v>32814.6</v>
      </c>
      <c r="T237" s="113"/>
      <c r="U237" s="113">
        <v>31252</v>
      </c>
      <c r="V237" s="114">
        <f>_xlfn.XLOOKUP($I237,'FY21 Billing Rates'!$A$2:$A$13,'FY21 Billing Rates'!$C$2:$C$13,,0)*U237*3</f>
        <v>32814.6</v>
      </c>
      <c r="W237" s="141">
        <f t="shared" si="4"/>
        <v>131258.4</v>
      </c>
    </row>
    <row r="238" spans="1:23" s="128" customFormat="1" outlineLevel="1" x14ac:dyDescent="0.25">
      <c r="A238" s="117"/>
      <c r="B238" s="118"/>
      <c r="C238" s="119"/>
      <c r="D238" s="120"/>
      <c r="E238" s="121"/>
      <c r="F238" s="119"/>
      <c r="G238" s="119" t="s">
        <v>243</v>
      </c>
      <c r="H238" s="122"/>
      <c r="I238" s="122"/>
      <c r="J238" s="123">
        <v>118900</v>
      </c>
      <c r="K238" s="124">
        <f>SUBTOTAL(9,K234:K237)</f>
        <v>118900</v>
      </c>
      <c r="L238" s="127"/>
      <c r="M238" s="126"/>
      <c r="N238" s="124"/>
      <c r="O238" s="124">
        <f>SUBTOTAL(9,O234:O237)</f>
        <v>118900</v>
      </c>
      <c r="P238" s="127"/>
      <c r="Q238" s="124"/>
      <c r="R238" s="124">
        <f>SUM(R234:R237)</f>
        <v>118900</v>
      </c>
      <c r="S238" s="125"/>
      <c r="T238" s="124"/>
      <c r="U238" s="124">
        <f>SUM(U234:U237)</f>
        <v>118900</v>
      </c>
      <c r="V238" s="127"/>
      <c r="W238" s="127"/>
    </row>
    <row r="239" spans="1:23" s="41" customFormat="1" outlineLevel="2" x14ac:dyDescent="0.25">
      <c r="A239" s="99"/>
      <c r="B239" s="100"/>
      <c r="C239" s="101" t="s">
        <v>37</v>
      </c>
      <c r="D239" s="102">
        <v>2895</v>
      </c>
      <c r="E239" s="103">
        <v>45</v>
      </c>
      <c r="F239" s="101" t="s">
        <v>112</v>
      </c>
      <c r="G239" s="101" t="s">
        <v>16</v>
      </c>
      <c r="H239" s="104">
        <v>1</v>
      </c>
      <c r="I239" s="104">
        <v>1</v>
      </c>
      <c r="J239" s="129"/>
      <c r="K239" s="106">
        <v>457</v>
      </c>
      <c r="L239" s="107">
        <f>VLOOKUP(I239,'FY21 Billing Rates'!$A$2:C210,3,FALSE)*K239*3</f>
        <v>1505.3580000000002</v>
      </c>
      <c r="M239" s="108" t="s">
        <v>352</v>
      </c>
      <c r="N239" s="109"/>
      <c r="O239" s="109">
        <v>457</v>
      </c>
      <c r="P239" s="110">
        <f>VLOOKUP(I239,'FY21 Billing Rates'!$A$2:$C$13,3,FALSE)*O239*3</f>
        <v>1505.3580000000002</v>
      </c>
      <c r="Q239" s="111"/>
      <c r="R239" s="111">
        <v>457</v>
      </c>
      <c r="S239" s="112">
        <f>_xlfn.XLOOKUP($I239,'FY21 Billing Rates'!$A$2:$A$13,'FY21 Billing Rates'!$C$2:$C$13,,0)*R239*3</f>
        <v>1505.3580000000002</v>
      </c>
      <c r="T239" s="113"/>
      <c r="U239" s="113">
        <v>457</v>
      </c>
      <c r="V239" s="114">
        <f>_xlfn.XLOOKUP($I239,'FY21 Billing Rates'!$A$2:$A$13,'FY21 Billing Rates'!$C$2:$C$13,,0)*U239*3</f>
        <v>1505.3580000000002</v>
      </c>
      <c r="W239" s="115">
        <f t="shared" si="4"/>
        <v>6021.4320000000007</v>
      </c>
    </row>
    <row r="240" spans="1:23" s="64" customFormat="1" outlineLevel="2" x14ac:dyDescent="0.25">
      <c r="A240" s="99">
        <v>27</v>
      </c>
      <c r="B240" s="100"/>
      <c r="C240" s="101" t="s">
        <v>70</v>
      </c>
      <c r="D240" s="102">
        <v>1363</v>
      </c>
      <c r="E240" s="103">
        <v>4</v>
      </c>
      <c r="F240" s="101" t="s">
        <v>71</v>
      </c>
      <c r="G240" s="101" t="s">
        <v>16</v>
      </c>
      <c r="H240" s="104">
        <v>1</v>
      </c>
      <c r="I240" s="104">
        <v>1</v>
      </c>
      <c r="J240" s="129"/>
      <c r="K240" s="106">
        <v>8555</v>
      </c>
      <c r="L240" s="107">
        <f>VLOOKUP(I240,'FY21 Billing Rates'!$A$2:$C$13,3,FALSE)*K240*3</f>
        <v>28180.170000000006</v>
      </c>
      <c r="M240" s="108" t="s">
        <v>352</v>
      </c>
      <c r="N240" s="109">
        <v>-199</v>
      </c>
      <c r="O240" s="109">
        <v>8356</v>
      </c>
      <c r="P240" s="116">
        <f>VLOOKUP(I240,'FY21 Billing Rates'!$A$2:$C$13,3,FALSE)*O240*3</f>
        <v>27524.664000000004</v>
      </c>
      <c r="Q240" s="111"/>
      <c r="R240" s="111">
        <v>8356</v>
      </c>
      <c r="S240" s="112">
        <f>_xlfn.XLOOKUP($I240,'FY21 Billing Rates'!$A$2:$A$13,'FY21 Billing Rates'!$C$2:$C$13,,0)*R240*3</f>
        <v>27524.664000000004</v>
      </c>
      <c r="T240" s="113"/>
      <c r="U240" s="113">
        <v>8356</v>
      </c>
      <c r="V240" s="114">
        <f>_xlfn.XLOOKUP($I240,'FY21 Billing Rates'!$A$2:$A$13,'FY21 Billing Rates'!$C$2:$C$13,,0)*U240*3</f>
        <v>27524.664000000004</v>
      </c>
      <c r="W240" s="115">
        <f t="shared" si="4"/>
        <v>110754.16200000003</v>
      </c>
    </row>
    <row r="241" spans="1:23" s="64" customFormat="1" outlineLevel="2" x14ac:dyDescent="0.25">
      <c r="A241" s="99">
        <v>28</v>
      </c>
      <c r="B241" s="100"/>
      <c r="C241" s="101" t="s">
        <v>56</v>
      </c>
      <c r="D241" s="102">
        <v>1341</v>
      </c>
      <c r="E241" s="103">
        <v>4</v>
      </c>
      <c r="F241" s="101" t="s">
        <v>57</v>
      </c>
      <c r="G241" s="101" t="s">
        <v>16</v>
      </c>
      <c r="H241" s="104">
        <v>1</v>
      </c>
      <c r="I241" s="104">
        <v>1</v>
      </c>
      <c r="J241" s="129"/>
      <c r="K241" s="106">
        <v>0</v>
      </c>
      <c r="L241" s="107">
        <f>VLOOKUP(I241,'FY21 Billing Rates'!$A$2:$C$13,3,FALSE)*K241*3</f>
        <v>0</v>
      </c>
      <c r="M241" s="108" t="s">
        <v>352</v>
      </c>
      <c r="N241" s="109">
        <v>199</v>
      </c>
      <c r="O241" s="109">
        <v>199</v>
      </c>
      <c r="P241" s="116">
        <f>VLOOKUP(I241,'FY21 Billing Rates'!$A$2:$C$13,3,FALSE)*O241*3</f>
        <v>655.50600000000009</v>
      </c>
      <c r="Q241" s="111"/>
      <c r="R241" s="111">
        <v>199</v>
      </c>
      <c r="S241" s="112">
        <f>_xlfn.XLOOKUP($I241,'FY21 Billing Rates'!$A$2:$A$13,'FY21 Billing Rates'!$C$2:$C$13,,0)*R241*3</f>
        <v>655.50600000000009</v>
      </c>
      <c r="T241" s="113"/>
      <c r="U241" s="113">
        <v>199</v>
      </c>
      <c r="V241" s="114">
        <f>_xlfn.XLOOKUP($I241,'FY21 Billing Rates'!$A$2:$A$13,'FY21 Billing Rates'!$C$2:$C$13,,0)*U241*3</f>
        <v>655.50600000000009</v>
      </c>
      <c r="W241" s="115">
        <f t="shared" si="4"/>
        <v>1966.5180000000003</v>
      </c>
    </row>
    <row r="242" spans="1:23" s="64" customFormat="1" outlineLevel="2" x14ac:dyDescent="0.25">
      <c r="A242" s="99"/>
      <c r="B242" s="100"/>
      <c r="C242" s="101" t="s">
        <v>37</v>
      </c>
      <c r="D242" s="102">
        <v>2891</v>
      </c>
      <c r="E242" s="103">
        <v>4</v>
      </c>
      <c r="F242" s="101" t="s">
        <v>111</v>
      </c>
      <c r="G242" s="101" t="s">
        <v>16</v>
      </c>
      <c r="H242" s="104">
        <v>1</v>
      </c>
      <c r="I242" s="104">
        <v>1</v>
      </c>
      <c r="J242" s="129"/>
      <c r="K242" s="106">
        <v>51357</v>
      </c>
      <c r="L242" s="107">
        <f>VLOOKUP(I242,'FY21 Billing Rates'!$A$2:C214,3,FALSE)*K242*3</f>
        <v>169169.95800000001</v>
      </c>
      <c r="M242" s="108" t="s">
        <v>352</v>
      </c>
      <c r="N242" s="109"/>
      <c r="O242" s="109">
        <v>51357</v>
      </c>
      <c r="P242" s="110">
        <f>VLOOKUP(I242,'FY21 Billing Rates'!$A$2:$C$13,3,FALSE)*O242*3</f>
        <v>169169.95800000001</v>
      </c>
      <c r="Q242" s="111"/>
      <c r="R242" s="111">
        <v>51357</v>
      </c>
      <c r="S242" s="112">
        <f>_xlfn.XLOOKUP($I242,'FY21 Billing Rates'!$A$2:$A$13,'FY21 Billing Rates'!$C$2:$C$13,,0)*R242*3</f>
        <v>169169.95800000001</v>
      </c>
      <c r="T242" s="113"/>
      <c r="U242" s="113">
        <v>51357</v>
      </c>
      <c r="V242" s="114">
        <f>_xlfn.XLOOKUP($I242,'FY21 Billing Rates'!$A$2:$A$13,'FY21 Billing Rates'!$C$2:$C$13,,0)*U242*3</f>
        <v>169169.95800000001</v>
      </c>
      <c r="W242" s="115">
        <f t="shared" si="4"/>
        <v>676679.83200000005</v>
      </c>
    </row>
    <row r="243" spans="1:23" s="64" customFormat="1" outlineLevel="2" x14ac:dyDescent="0.25">
      <c r="A243" s="99"/>
      <c r="B243" s="100"/>
      <c r="C243" s="142"/>
      <c r="D243" s="102">
        <v>2890</v>
      </c>
      <c r="E243" s="103">
        <v>20</v>
      </c>
      <c r="F243" s="101" t="s">
        <v>363</v>
      </c>
      <c r="G243" s="101" t="s">
        <v>16</v>
      </c>
      <c r="H243" s="104">
        <v>1</v>
      </c>
      <c r="I243" s="104">
        <v>1</v>
      </c>
      <c r="J243" s="129"/>
      <c r="K243" s="106">
        <v>1158</v>
      </c>
      <c r="L243" s="107">
        <f>VLOOKUP(I243,'FY21 Billing Rates'!$A$2:C217,3,FALSE)*K243*3</f>
        <v>3814.4520000000002</v>
      </c>
      <c r="M243" s="108" t="s">
        <v>352</v>
      </c>
      <c r="N243" s="109"/>
      <c r="O243" s="143">
        <v>1158</v>
      </c>
      <c r="P243" s="110">
        <f>VLOOKUP(I243,'FY21 Billing Rates'!$A$2:$C$13,3,FALSE)*O243*3</f>
        <v>3814.4520000000002</v>
      </c>
      <c r="Q243" s="144"/>
      <c r="R243" s="144">
        <v>1158</v>
      </c>
      <c r="S243" s="112">
        <f>_xlfn.XLOOKUP($I243,'FY21 Billing Rates'!$A$2:$A$13,'FY21 Billing Rates'!$C$2:$C$13,,0)*R243*3</f>
        <v>3814.4520000000002</v>
      </c>
      <c r="T243" s="145"/>
      <c r="U243" s="145">
        <v>1158</v>
      </c>
      <c r="V243" s="114">
        <f>_xlfn.XLOOKUP($I243,'FY21 Billing Rates'!$A$2:$A$13,'FY21 Billing Rates'!$C$2:$C$13,,0)*U243*3</f>
        <v>3814.4520000000002</v>
      </c>
      <c r="W243" s="115">
        <f t="shared" si="4"/>
        <v>15257.808000000001</v>
      </c>
    </row>
    <row r="244" spans="1:23" s="41" customFormat="1" outlineLevel="2" x14ac:dyDescent="0.25">
      <c r="A244" s="99"/>
      <c r="B244" s="100"/>
      <c r="C244" s="101" t="s">
        <v>72</v>
      </c>
      <c r="D244" s="102">
        <v>1365</v>
      </c>
      <c r="E244" s="103">
        <v>4</v>
      </c>
      <c r="F244" s="101" t="s">
        <v>73</v>
      </c>
      <c r="G244" s="101" t="s">
        <v>16</v>
      </c>
      <c r="H244" s="104">
        <v>1</v>
      </c>
      <c r="I244" s="104">
        <v>1</v>
      </c>
      <c r="J244" s="129"/>
      <c r="K244" s="106">
        <v>4352</v>
      </c>
      <c r="L244" s="107">
        <f>VLOOKUP(I244,'FY21 Billing Rates'!$A$2:$C$13,3,FALSE)*K244*3</f>
        <v>14335.488000000001</v>
      </c>
      <c r="M244" s="108" t="s">
        <v>352</v>
      </c>
      <c r="N244" s="109"/>
      <c r="O244" s="109">
        <v>4352</v>
      </c>
      <c r="P244" s="110">
        <f>VLOOKUP(I244,'FY21 Billing Rates'!$A$2:$C$13,3,FALSE)*O244*3</f>
        <v>14335.488000000001</v>
      </c>
      <c r="Q244" s="111"/>
      <c r="R244" s="111">
        <v>4352</v>
      </c>
      <c r="S244" s="112">
        <f>_xlfn.XLOOKUP($I244,'FY21 Billing Rates'!$A$2:$A$13,'FY21 Billing Rates'!$C$2:$C$13,,0)*R244*3</f>
        <v>14335.488000000001</v>
      </c>
      <c r="T244" s="113"/>
      <c r="U244" s="113">
        <v>4352</v>
      </c>
      <c r="V244" s="114">
        <f>_xlfn.XLOOKUP($I244,'FY21 Billing Rates'!$A$2:$A$13,'FY21 Billing Rates'!$C$2:$C$13,,0)*U244*3</f>
        <v>14335.488000000001</v>
      </c>
      <c r="W244" s="115">
        <f t="shared" si="4"/>
        <v>57341.952000000005</v>
      </c>
    </row>
    <row r="245" spans="1:23" s="41" customFormat="1" outlineLevel="2" x14ac:dyDescent="0.25">
      <c r="A245" s="99"/>
      <c r="B245" s="100"/>
      <c r="C245" s="101" t="s">
        <v>72</v>
      </c>
      <c r="D245" s="102">
        <v>1365</v>
      </c>
      <c r="E245" s="103">
        <v>4</v>
      </c>
      <c r="F245" s="101" t="s">
        <v>73</v>
      </c>
      <c r="G245" s="101" t="s">
        <v>16</v>
      </c>
      <c r="H245" s="104">
        <v>3</v>
      </c>
      <c r="I245" s="104">
        <v>3</v>
      </c>
      <c r="J245" s="129"/>
      <c r="K245" s="106">
        <v>323</v>
      </c>
      <c r="L245" s="107">
        <f>VLOOKUP(I245,'FY21 Billing Rates'!$A$2:$C$13,3,FALSE)*K245*3</f>
        <v>339.15</v>
      </c>
      <c r="M245" s="108" t="s">
        <v>352</v>
      </c>
      <c r="N245" s="109"/>
      <c r="O245" s="109">
        <v>323</v>
      </c>
      <c r="P245" s="110">
        <f>VLOOKUP(I245,'FY21 Billing Rates'!$A$2:$C$13,3,FALSE)*O245*3</f>
        <v>339.15</v>
      </c>
      <c r="Q245" s="111"/>
      <c r="R245" s="111">
        <v>323</v>
      </c>
      <c r="S245" s="112">
        <f>_xlfn.XLOOKUP($I245,'FY21 Billing Rates'!$A$2:$A$13,'FY21 Billing Rates'!$C$2:$C$13,,0)*R245*3</f>
        <v>339.15</v>
      </c>
      <c r="T245" s="113"/>
      <c r="U245" s="113">
        <v>323</v>
      </c>
      <c r="V245" s="114">
        <f>_xlfn.XLOOKUP($I245,'FY21 Billing Rates'!$A$2:$A$13,'FY21 Billing Rates'!$C$2:$C$13,,0)*U245*3</f>
        <v>339.15</v>
      </c>
      <c r="W245" s="115">
        <f t="shared" si="4"/>
        <v>1356.6</v>
      </c>
    </row>
    <row r="246" spans="1:23" s="130" customFormat="1" outlineLevel="2" x14ac:dyDescent="0.25">
      <c r="A246" s="99"/>
      <c r="B246" s="100"/>
      <c r="C246" s="101" t="s">
        <v>72</v>
      </c>
      <c r="D246" s="102">
        <v>1389</v>
      </c>
      <c r="E246" s="103">
        <v>4</v>
      </c>
      <c r="F246" s="101" t="s">
        <v>80</v>
      </c>
      <c r="G246" s="101" t="s">
        <v>16</v>
      </c>
      <c r="H246" s="104">
        <v>1</v>
      </c>
      <c r="I246" s="104">
        <v>1</v>
      </c>
      <c r="J246" s="129"/>
      <c r="K246" s="106">
        <v>1361</v>
      </c>
      <c r="L246" s="107">
        <f>VLOOKUP(I246,'FY21 Billing Rates'!$A$2:$C$13,3,FALSE)*K246*3</f>
        <v>4483.134</v>
      </c>
      <c r="M246" s="108" t="s">
        <v>352</v>
      </c>
      <c r="N246" s="109"/>
      <c r="O246" s="109">
        <v>1361</v>
      </c>
      <c r="P246" s="110">
        <f>VLOOKUP(I246,'FY21 Billing Rates'!$A$2:$C$13,3,FALSE)*O246*3</f>
        <v>4483.134</v>
      </c>
      <c r="Q246" s="111"/>
      <c r="R246" s="111">
        <v>1361</v>
      </c>
      <c r="S246" s="112">
        <f>_xlfn.XLOOKUP($I246,'FY21 Billing Rates'!$A$2:$A$13,'FY21 Billing Rates'!$C$2:$C$13,,0)*R246*3</f>
        <v>4483.134</v>
      </c>
      <c r="T246" s="113"/>
      <c r="U246" s="113">
        <v>1361</v>
      </c>
      <c r="V246" s="114">
        <f>_xlfn.XLOOKUP($I246,'FY21 Billing Rates'!$A$2:$A$13,'FY21 Billing Rates'!$C$2:$C$13,,0)*U246*3</f>
        <v>4483.134</v>
      </c>
      <c r="W246" s="115">
        <f t="shared" si="4"/>
        <v>17932.536</v>
      </c>
    </row>
    <row r="247" spans="1:23" s="130" customFormat="1" outlineLevel="2" x14ac:dyDescent="0.25">
      <c r="A247" s="99"/>
      <c r="B247" s="100"/>
      <c r="C247" s="101" t="s">
        <v>72</v>
      </c>
      <c r="D247" s="102">
        <v>1373</v>
      </c>
      <c r="E247" s="103">
        <v>4</v>
      </c>
      <c r="F247" s="101" t="s">
        <v>77</v>
      </c>
      <c r="G247" s="101" t="s">
        <v>16</v>
      </c>
      <c r="H247" s="104">
        <v>1</v>
      </c>
      <c r="I247" s="104">
        <v>1</v>
      </c>
      <c r="J247" s="129"/>
      <c r="K247" s="106">
        <v>1192</v>
      </c>
      <c r="L247" s="107">
        <f>VLOOKUP(I247,'FY21 Billing Rates'!$A$2:$C$13,3,FALSE)*K247*3</f>
        <v>3926.4480000000003</v>
      </c>
      <c r="M247" s="108" t="s">
        <v>352</v>
      </c>
      <c r="N247" s="109"/>
      <c r="O247" s="109">
        <v>1192</v>
      </c>
      <c r="P247" s="110">
        <f>VLOOKUP(I247,'FY21 Billing Rates'!$A$2:$C$13,3,FALSE)*O247*3</f>
        <v>3926.4480000000003</v>
      </c>
      <c r="Q247" s="111"/>
      <c r="R247" s="111">
        <v>1192</v>
      </c>
      <c r="S247" s="112">
        <f>_xlfn.XLOOKUP($I247,'FY21 Billing Rates'!$A$2:$A$13,'FY21 Billing Rates'!$C$2:$C$13,,0)*R247*3</f>
        <v>3926.4480000000003</v>
      </c>
      <c r="T247" s="113"/>
      <c r="U247" s="113">
        <v>1192</v>
      </c>
      <c r="V247" s="114">
        <f>_xlfn.XLOOKUP($I247,'FY21 Billing Rates'!$A$2:$A$13,'FY21 Billing Rates'!$C$2:$C$13,,0)*U247*3</f>
        <v>3926.4480000000003</v>
      </c>
      <c r="W247" s="115">
        <f t="shared" si="4"/>
        <v>15705.792000000001</v>
      </c>
    </row>
    <row r="248" spans="1:23" s="41" customFormat="1" outlineLevel="2" x14ac:dyDescent="0.25">
      <c r="A248" s="99"/>
      <c r="B248" s="100"/>
      <c r="C248" s="101" t="s">
        <v>70</v>
      </c>
      <c r="D248" s="102">
        <v>1363</v>
      </c>
      <c r="E248" s="103">
        <v>4</v>
      </c>
      <c r="F248" s="101" t="s">
        <v>71</v>
      </c>
      <c r="G248" s="101" t="s">
        <v>16</v>
      </c>
      <c r="H248" s="104">
        <v>3</v>
      </c>
      <c r="I248" s="104">
        <v>3</v>
      </c>
      <c r="J248" s="129"/>
      <c r="K248" s="106">
        <v>966</v>
      </c>
      <c r="L248" s="107">
        <f>VLOOKUP(I248,'FY21 Billing Rates'!$A$2:$C$13,3,FALSE)*K248*3</f>
        <v>1014.3</v>
      </c>
      <c r="M248" s="108" t="s">
        <v>352</v>
      </c>
      <c r="N248" s="109"/>
      <c r="O248" s="109">
        <v>966</v>
      </c>
      <c r="P248" s="110">
        <f>VLOOKUP(I248,'FY21 Billing Rates'!$A$2:$C$13,3,FALSE)*O248*3</f>
        <v>1014.3</v>
      </c>
      <c r="Q248" s="111"/>
      <c r="R248" s="111">
        <v>966</v>
      </c>
      <c r="S248" s="112">
        <f>_xlfn.XLOOKUP($I248,'FY21 Billing Rates'!$A$2:$A$13,'FY21 Billing Rates'!$C$2:$C$13,,0)*R248*3</f>
        <v>1014.3</v>
      </c>
      <c r="T248" s="113"/>
      <c r="U248" s="113">
        <v>966</v>
      </c>
      <c r="V248" s="114">
        <f>_xlfn.XLOOKUP($I248,'FY21 Billing Rates'!$A$2:$A$13,'FY21 Billing Rates'!$C$2:$C$13,,0)*U248*3</f>
        <v>1014.3</v>
      </c>
      <c r="W248" s="115">
        <f t="shared" si="4"/>
        <v>4057.2</v>
      </c>
    </row>
    <row r="249" spans="1:23" s="41" customFormat="1" outlineLevel="2" x14ac:dyDescent="0.25">
      <c r="A249" s="99"/>
      <c r="B249" s="100"/>
      <c r="C249" s="101" t="s">
        <v>37</v>
      </c>
      <c r="D249" s="102">
        <v>1052</v>
      </c>
      <c r="E249" s="103">
        <v>4</v>
      </c>
      <c r="F249" s="101" t="s">
        <v>38</v>
      </c>
      <c r="G249" s="101" t="s">
        <v>16</v>
      </c>
      <c r="H249" s="104">
        <v>1</v>
      </c>
      <c r="I249" s="104">
        <v>1</v>
      </c>
      <c r="J249" s="129"/>
      <c r="K249" s="106">
        <v>14589</v>
      </c>
      <c r="L249" s="107">
        <f>VLOOKUP(I249,'FY21 Billing Rates'!$A$2:$C$13,3,FALSE)*K249*3</f>
        <v>48056.166000000005</v>
      </c>
      <c r="M249" s="108" t="s">
        <v>352</v>
      </c>
      <c r="N249" s="109"/>
      <c r="O249" s="109">
        <v>14589</v>
      </c>
      <c r="P249" s="110">
        <f>VLOOKUP(I249,'FY21 Billing Rates'!$A$2:$C$13,3,FALSE)*O249*3</f>
        <v>48056.166000000005</v>
      </c>
      <c r="Q249" s="111"/>
      <c r="R249" s="111">
        <v>14589</v>
      </c>
      <c r="S249" s="112">
        <f>_xlfn.XLOOKUP($I249,'FY21 Billing Rates'!$A$2:$A$13,'FY21 Billing Rates'!$C$2:$C$13,,0)*R249*3</f>
        <v>48056.166000000005</v>
      </c>
      <c r="T249" s="113"/>
      <c r="U249" s="113">
        <v>14589</v>
      </c>
      <c r="V249" s="114">
        <f>_xlfn.XLOOKUP($I249,'FY21 Billing Rates'!$A$2:$A$13,'FY21 Billing Rates'!$C$2:$C$13,,0)*U249*3</f>
        <v>48056.166000000005</v>
      </c>
      <c r="W249" s="115">
        <f t="shared" si="4"/>
        <v>192224.66400000002</v>
      </c>
    </row>
    <row r="250" spans="1:23" s="41" customFormat="1" outlineLevel="2" x14ac:dyDescent="0.25">
      <c r="A250" s="99"/>
      <c r="B250" s="100"/>
      <c r="C250" s="101" t="s">
        <v>37</v>
      </c>
      <c r="D250" s="102">
        <v>1052</v>
      </c>
      <c r="E250" s="103">
        <v>4</v>
      </c>
      <c r="F250" s="101" t="s">
        <v>38</v>
      </c>
      <c r="G250" s="101" t="s">
        <v>16</v>
      </c>
      <c r="H250" s="104">
        <v>3</v>
      </c>
      <c r="I250" s="104">
        <v>3</v>
      </c>
      <c r="J250" s="129"/>
      <c r="K250" s="106">
        <v>36127</v>
      </c>
      <c r="L250" s="107">
        <f>VLOOKUP(I250,'FY21 Billing Rates'!$A$2:$C$13,3,FALSE)*K250*3</f>
        <v>37933.35</v>
      </c>
      <c r="M250" s="108" t="s">
        <v>352</v>
      </c>
      <c r="N250" s="109"/>
      <c r="O250" s="109">
        <v>36127</v>
      </c>
      <c r="P250" s="110">
        <f>VLOOKUP(I250,'FY21 Billing Rates'!$A$2:$C$13,3,FALSE)*O250*3</f>
        <v>37933.35</v>
      </c>
      <c r="Q250" s="111"/>
      <c r="R250" s="111">
        <v>36127</v>
      </c>
      <c r="S250" s="112">
        <f>_xlfn.XLOOKUP($I250,'FY21 Billing Rates'!$A$2:$A$13,'FY21 Billing Rates'!$C$2:$C$13,,0)*R250*3</f>
        <v>37933.35</v>
      </c>
      <c r="T250" s="113"/>
      <c r="U250" s="113">
        <v>36127</v>
      </c>
      <c r="V250" s="114">
        <f>_xlfn.XLOOKUP($I250,'FY21 Billing Rates'!$A$2:$A$13,'FY21 Billing Rates'!$C$2:$C$13,,0)*U250*3</f>
        <v>37933.35</v>
      </c>
      <c r="W250" s="115">
        <f t="shared" si="4"/>
        <v>151733.4</v>
      </c>
    </row>
    <row r="251" spans="1:23" s="41" customFormat="1" outlineLevel="2" x14ac:dyDescent="0.25">
      <c r="A251" s="99"/>
      <c r="B251" s="100"/>
      <c r="C251" s="101" t="s">
        <v>37</v>
      </c>
      <c r="D251" s="102">
        <v>2891</v>
      </c>
      <c r="E251" s="103">
        <v>4</v>
      </c>
      <c r="F251" s="101" t="s">
        <v>111</v>
      </c>
      <c r="G251" s="101" t="s">
        <v>16</v>
      </c>
      <c r="H251" s="104">
        <v>3</v>
      </c>
      <c r="I251" s="104">
        <v>3</v>
      </c>
      <c r="J251" s="129"/>
      <c r="K251" s="106">
        <v>1387</v>
      </c>
      <c r="L251" s="107">
        <f>VLOOKUP(I251,'FY21 Billing Rates'!$A$2:$C$13,3,FALSE)*K251*3</f>
        <v>1456.35</v>
      </c>
      <c r="M251" s="108" t="s">
        <v>352</v>
      </c>
      <c r="N251" s="109"/>
      <c r="O251" s="109">
        <v>1387</v>
      </c>
      <c r="P251" s="110">
        <f>VLOOKUP(I251,'FY21 Billing Rates'!$A$2:$C$13,3,FALSE)*O251*3</f>
        <v>1456.35</v>
      </c>
      <c r="Q251" s="111"/>
      <c r="R251" s="111">
        <v>1387</v>
      </c>
      <c r="S251" s="112">
        <f>_xlfn.XLOOKUP($I251,'FY21 Billing Rates'!$A$2:$A$13,'FY21 Billing Rates'!$C$2:$C$13,,0)*R251*3</f>
        <v>1456.35</v>
      </c>
      <c r="T251" s="113"/>
      <c r="U251" s="113">
        <v>1387</v>
      </c>
      <c r="V251" s="114">
        <f>_xlfn.XLOOKUP($I251,'FY21 Billing Rates'!$A$2:$A$13,'FY21 Billing Rates'!$C$2:$C$13,,0)*U251*3</f>
        <v>1456.35</v>
      </c>
      <c r="W251" s="115">
        <f t="shared" si="4"/>
        <v>5825.4</v>
      </c>
    </row>
    <row r="252" spans="1:23" s="41" customFormat="1" outlineLevel="2" x14ac:dyDescent="0.25">
      <c r="A252" s="99"/>
      <c r="B252" s="100"/>
      <c r="C252" s="101" t="s">
        <v>48</v>
      </c>
      <c r="D252" s="102">
        <v>1349</v>
      </c>
      <c r="E252" s="103">
        <v>4</v>
      </c>
      <c r="F252" s="101" t="s">
        <v>49</v>
      </c>
      <c r="G252" s="101" t="s">
        <v>16</v>
      </c>
      <c r="H252" s="104">
        <v>1</v>
      </c>
      <c r="I252" s="104">
        <v>8</v>
      </c>
      <c r="J252" s="129"/>
      <c r="K252" s="106">
        <v>5743</v>
      </c>
      <c r="L252" s="107">
        <f>VLOOKUP(I252,'FY21 Billing Rates'!$A$2:$C$13,3,FALSE)*K252*3</f>
        <v>0</v>
      </c>
      <c r="M252" s="108" t="s">
        <v>352</v>
      </c>
      <c r="N252" s="109"/>
      <c r="O252" s="109">
        <v>5743</v>
      </c>
      <c r="P252" s="110">
        <f>VLOOKUP(I252,'FY21 Billing Rates'!$A$2:$C$13,3,FALSE)*O252*3</f>
        <v>0</v>
      </c>
      <c r="Q252" s="111"/>
      <c r="R252" s="111">
        <v>5743</v>
      </c>
      <c r="S252" s="112">
        <f>_xlfn.XLOOKUP($I252,'FY21 Billing Rates'!$A$2:$A$13,'FY21 Billing Rates'!$C$2:$C$13,,0)*R252*3</f>
        <v>0</v>
      </c>
      <c r="T252" s="113"/>
      <c r="U252" s="113">
        <v>5743</v>
      </c>
      <c r="V252" s="114">
        <f>_xlfn.XLOOKUP($I252,'FY21 Billing Rates'!$A$2:$A$13,'FY21 Billing Rates'!$C$2:$C$13,,0)*U252*3</f>
        <v>0</v>
      </c>
      <c r="W252" s="115">
        <f t="shared" si="4"/>
        <v>0</v>
      </c>
    </row>
    <row r="253" spans="1:23" s="41" customFormat="1" outlineLevel="2" x14ac:dyDescent="0.25">
      <c r="A253" s="99"/>
      <c r="B253" s="100"/>
      <c r="C253" s="101" t="s">
        <v>48</v>
      </c>
      <c r="D253" s="102">
        <v>1349</v>
      </c>
      <c r="E253" s="103">
        <v>12</v>
      </c>
      <c r="F253" s="101" t="s">
        <v>49</v>
      </c>
      <c r="G253" s="101" t="s">
        <v>16</v>
      </c>
      <c r="H253" s="104">
        <v>1</v>
      </c>
      <c r="I253" s="104">
        <v>8</v>
      </c>
      <c r="J253" s="129"/>
      <c r="K253" s="106">
        <v>950</v>
      </c>
      <c r="L253" s="107">
        <f>VLOOKUP(I253,'FY21 Billing Rates'!$A$2:$C$13,3,FALSE)*K253*3</f>
        <v>0</v>
      </c>
      <c r="M253" s="108" t="s">
        <v>352</v>
      </c>
      <c r="N253" s="109"/>
      <c r="O253" s="109">
        <v>950</v>
      </c>
      <c r="P253" s="110">
        <f>VLOOKUP(I253,'FY21 Billing Rates'!$A$2:$C$13,3,FALSE)*O253*3</f>
        <v>0</v>
      </c>
      <c r="Q253" s="111"/>
      <c r="R253" s="111">
        <v>950</v>
      </c>
      <c r="S253" s="112">
        <f>_xlfn.XLOOKUP($I253,'FY21 Billing Rates'!$A$2:$A$13,'FY21 Billing Rates'!$C$2:$C$13,,0)*R253*3</f>
        <v>0</v>
      </c>
      <c r="T253" s="113"/>
      <c r="U253" s="113">
        <v>950</v>
      </c>
      <c r="V253" s="114">
        <f>_xlfn.XLOOKUP($I253,'FY21 Billing Rates'!$A$2:$A$13,'FY21 Billing Rates'!$C$2:$C$13,,0)*U253*3</f>
        <v>0</v>
      </c>
      <c r="W253" s="115">
        <f t="shared" si="4"/>
        <v>0</v>
      </c>
    </row>
    <row r="254" spans="1:23" s="41" customFormat="1" outlineLevel="2" x14ac:dyDescent="0.25">
      <c r="A254" s="99"/>
      <c r="B254" s="100"/>
      <c r="C254" s="101" t="s">
        <v>20</v>
      </c>
      <c r="D254" s="102">
        <v>1017</v>
      </c>
      <c r="E254" s="103">
        <v>4</v>
      </c>
      <c r="F254" s="101" t="s">
        <v>21</v>
      </c>
      <c r="G254" s="101" t="s">
        <v>16</v>
      </c>
      <c r="H254" s="104">
        <v>1</v>
      </c>
      <c r="I254" s="104">
        <v>1</v>
      </c>
      <c r="J254" s="129"/>
      <c r="K254" s="106">
        <v>324</v>
      </c>
      <c r="L254" s="107">
        <f>VLOOKUP(I254,'FY21 Billing Rates'!$A$2:C236,3,FALSE)*K254*3</f>
        <v>1067.2560000000001</v>
      </c>
      <c r="M254" s="132" t="s">
        <v>352</v>
      </c>
      <c r="N254" s="109"/>
      <c r="O254" s="109">
        <v>324</v>
      </c>
      <c r="P254" s="110">
        <f>VLOOKUP(I254,'FY21 Billing Rates'!$A$2:C236,3,FALSE)*O254*3</f>
        <v>1067.2560000000001</v>
      </c>
      <c r="Q254" s="111"/>
      <c r="R254" s="111">
        <v>324</v>
      </c>
      <c r="S254" s="112">
        <f>_xlfn.XLOOKUP($I254,'FY21 Billing Rates'!$A$2:$A$13,'FY21 Billing Rates'!$C$2:$C$13,,0)*R254*3</f>
        <v>1067.2560000000001</v>
      </c>
      <c r="T254" s="113"/>
      <c r="U254" s="113">
        <v>324</v>
      </c>
      <c r="V254" s="114">
        <f>_xlfn.XLOOKUP($I254,'FY21 Billing Rates'!$A$2:$A$13,'FY21 Billing Rates'!$C$2:$C$13,,0)*U254*3</f>
        <v>1067.2560000000001</v>
      </c>
      <c r="W254" s="115">
        <f t="shared" si="4"/>
        <v>4269.0240000000003</v>
      </c>
    </row>
    <row r="255" spans="1:23" s="41" customFormat="1" outlineLevel="2" x14ac:dyDescent="0.25">
      <c r="A255" s="99"/>
      <c r="B255" s="100"/>
      <c r="C255" s="101" t="s">
        <v>14</v>
      </c>
      <c r="D255" s="102">
        <v>1003</v>
      </c>
      <c r="E255" s="103">
        <v>4</v>
      </c>
      <c r="F255" s="101" t="s">
        <v>15</v>
      </c>
      <c r="G255" s="101" t="s">
        <v>16</v>
      </c>
      <c r="H255" s="104">
        <v>1</v>
      </c>
      <c r="I255" s="104">
        <v>1</v>
      </c>
      <c r="J255" s="129"/>
      <c r="K255" s="106">
        <v>644</v>
      </c>
      <c r="L255" s="107">
        <f>VLOOKUP(I255,'FY21 Billing Rates'!$A$2:C239,3,FALSE)*K255*3</f>
        <v>2121.3360000000002</v>
      </c>
      <c r="M255" s="132" t="s">
        <v>352</v>
      </c>
      <c r="N255" s="109"/>
      <c r="O255" s="109">
        <v>644</v>
      </c>
      <c r="P255" s="110">
        <f>VLOOKUP(I255,'FY21 Billing Rates'!$A$2:C239,3,FALSE)*O255*3</f>
        <v>2121.3360000000002</v>
      </c>
      <c r="Q255" s="111"/>
      <c r="R255" s="111">
        <v>644</v>
      </c>
      <c r="S255" s="112">
        <f>_xlfn.XLOOKUP($I255,'FY21 Billing Rates'!$A$2:$A$13,'FY21 Billing Rates'!$C$2:$C$13,,0)*R255*3</f>
        <v>2121.3360000000002</v>
      </c>
      <c r="T255" s="113"/>
      <c r="U255" s="113">
        <v>644</v>
      </c>
      <c r="V255" s="114">
        <f>_xlfn.XLOOKUP($I255,'FY21 Billing Rates'!$A$2:$A$13,'FY21 Billing Rates'!$C$2:$C$13,,0)*U255*3</f>
        <v>2121.3360000000002</v>
      </c>
      <c r="W255" s="115">
        <f t="shared" si="4"/>
        <v>8485.344000000001</v>
      </c>
    </row>
    <row r="256" spans="1:23" s="41" customFormat="1" outlineLevel="2" x14ac:dyDescent="0.25">
      <c r="A256" s="99"/>
      <c r="B256" s="100"/>
      <c r="C256" s="101" t="s">
        <v>113</v>
      </c>
      <c r="D256" s="102">
        <v>2995</v>
      </c>
      <c r="E256" s="103">
        <v>4</v>
      </c>
      <c r="F256" s="101" t="s">
        <v>114</v>
      </c>
      <c r="G256" s="101" t="s">
        <v>16</v>
      </c>
      <c r="H256" s="104">
        <v>1</v>
      </c>
      <c r="I256" s="104">
        <v>1</v>
      </c>
      <c r="J256" s="129"/>
      <c r="K256" s="106">
        <v>515</v>
      </c>
      <c r="L256" s="107">
        <f>VLOOKUP(I256,'FY21 Billing Rates'!$A$2:C232,3,FALSE)*K256*3</f>
        <v>1696.41</v>
      </c>
      <c r="M256" s="108" t="s">
        <v>352</v>
      </c>
      <c r="N256" s="109"/>
      <c r="O256" s="109">
        <v>515</v>
      </c>
      <c r="P256" s="110">
        <f>VLOOKUP(I256,'FY21 Billing Rates'!$A$2:$C$13,3,FALSE)*O256*3</f>
        <v>1696.41</v>
      </c>
      <c r="Q256" s="111"/>
      <c r="R256" s="111">
        <v>515</v>
      </c>
      <c r="S256" s="112">
        <f>_xlfn.XLOOKUP($I256,'FY21 Billing Rates'!$A$2:$A$13,'FY21 Billing Rates'!$C$2:$C$13,,0)*R256*3</f>
        <v>1696.41</v>
      </c>
      <c r="T256" s="113"/>
      <c r="U256" s="113">
        <v>515</v>
      </c>
      <c r="V256" s="114">
        <f>_xlfn.XLOOKUP($I256,'FY21 Billing Rates'!$A$2:$A$13,'FY21 Billing Rates'!$C$2:$C$13,,0)*U256*3</f>
        <v>1696.41</v>
      </c>
      <c r="W256" s="115">
        <f t="shared" ref="W256:W307" si="5">L256+P256+S256+V256</f>
        <v>6785.64</v>
      </c>
    </row>
    <row r="257" spans="1:23" s="128" customFormat="1" outlineLevel="1" x14ac:dyDescent="0.25">
      <c r="A257" s="117"/>
      <c r="B257" s="118"/>
      <c r="C257" s="119"/>
      <c r="D257" s="120"/>
      <c r="E257" s="121"/>
      <c r="F257" s="119"/>
      <c r="G257" s="119" t="s">
        <v>244</v>
      </c>
      <c r="H257" s="122"/>
      <c r="I257" s="122"/>
      <c r="J257" s="123">
        <v>130000</v>
      </c>
      <c r="K257" s="124">
        <f>SUBTOTAL(9,K239:K256)</f>
        <v>130000</v>
      </c>
      <c r="L257" s="127"/>
      <c r="M257" s="126"/>
      <c r="N257" s="124"/>
      <c r="O257" s="124">
        <f>SUBTOTAL(9,O239:O256)</f>
        <v>130000</v>
      </c>
      <c r="P257" s="127"/>
      <c r="Q257" s="124"/>
      <c r="R257" s="124">
        <f>SUM(R239:R256)</f>
        <v>130000</v>
      </c>
      <c r="S257" s="125"/>
      <c r="T257" s="124"/>
      <c r="U257" s="124">
        <f>SUM(U239:U256)</f>
        <v>130000</v>
      </c>
      <c r="V257" s="127"/>
      <c r="W257" s="127"/>
    </row>
    <row r="258" spans="1:23" s="41" customFormat="1" outlineLevel="2" x14ac:dyDescent="0.25">
      <c r="A258" s="99"/>
      <c r="B258" s="100"/>
      <c r="C258" s="142"/>
      <c r="D258" s="102">
        <v>4868</v>
      </c>
      <c r="E258" s="103">
        <v>4</v>
      </c>
      <c r="F258" s="101" t="s">
        <v>209</v>
      </c>
      <c r="G258" s="101" t="s">
        <v>10</v>
      </c>
      <c r="H258" s="104">
        <v>1</v>
      </c>
      <c r="I258" s="104">
        <v>1</v>
      </c>
      <c r="J258" s="129"/>
      <c r="K258" s="106">
        <v>320</v>
      </c>
      <c r="L258" s="107">
        <f>VLOOKUP(I258,'FY21 Billing Rates'!$A$2:$C$13,3,FALSE)*K258*3</f>
        <v>1054.08</v>
      </c>
      <c r="M258" s="108" t="s">
        <v>352</v>
      </c>
      <c r="N258" s="109"/>
      <c r="O258" s="109">
        <v>320</v>
      </c>
      <c r="P258" s="110">
        <f>VLOOKUP(I258,'FY21 Billing Rates'!$A$2:$C$13,3,FALSE)*O258*3</f>
        <v>1054.08</v>
      </c>
      <c r="Q258" s="111"/>
      <c r="R258" s="111">
        <v>320</v>
      </c>
      <c r="S258" s="112">
        <f>_xlfn.XLOOKUP($I258,'FY21 Billing Rates'!$A$2:$A$13,'FY21 Billing Rates'!$C$2:$C$13,,0)*R258*3</f>
        <v>1054.08</v>
      </c>
      <c r="T258" s="113"/>
      <c r="U258" s="113">
        <v>320</v>
      </c>
      <c r="V258" s="114">
        <f>_xlfn.XLOOKUP($I258,'FY21 Billing Rates'!$A$2:$A$13,'FY21 Billing Rates'!$C$2:$C$13,,0)*U258*3</f>
        <v>1054.08</v>
      </c>
      <c r="W258" s="115">
        <f t="shared" si="5"/>
        <v>4216.32</v>
      </c>
    </row>
    <row r="259" spans="1:23" s="41" customFormat="1" outlineLevel="2" x14ac:dyDescent="0.25">
      <c r="A259" s="99"/>
      <c r="B259" s="100"/>
      <c r="C259" s="101" t="s">
        <v>8</v>
      </c>
      <c r="D259" s="102">
        <v>1007</v>
      </c>
      <c r="E259" s="103">
        <v>4</v>
      </c>
      <c r="F259" s="101" t="s">
        <v>19</v>
      </c>
      <c r="G259" s="101" t="s">
        <v>10</v>
      </c>
      <c r="H259" s="104">
        <v>1</v>
      </c>
      <c r="I259" s="104">
        <v>1</v>
      </c>
      <c r="J259" s="129"/>
      <c r="K259" s="106">
        <v>780</v>
      </c>
      <c r="L259" s="107">
        <f>VLOOKUP(I259,'FY21 Billing Rates'!$A$2:$C$13,3,FALSE)*K259*3</f>
        <v>2569.3200000000002</v>
      </c>
      <c r="M259" s="132" t="s">
        <v>352</v>
      </c>
      <c r="N259" s="109"/>
      <c r="O259" s="109">
        <v>780</v>
      </c>
      <c r="P259" s="110">
        <f>VLOOKUP(I259,'FY21 Billing Rates'!$A$2:$C$13,3,FALSE)*O259*3</f>
        <v>2569.3200000000002</v>
      </c>
      <c r="Q259" s="111"/>
      <c r="R259" s="111">
        <v>780</v>
      </c>
      <c r="S259" s="112">
        <f>_xlfn.XLOOKUP($I259,'FY21 Billing Rates'!$A$2:$A$13,'FY21 Billing Rates'!$C$2:$C$13,,0)*R259*3</f>
        <v>2569.3200000000002</v>
      </c>
      <c r="T259" s="113"/>
      <c r="U259" s="113">
        <v>780</v>
      </c>
      <c r="V259" s="114">
        <f>_xlfn.XLOOKUP($I259,'FY21 Billing Rates'!$A$2:$A$13,'FY21 Billing Rates'!$C$2:$C$13,,0)*U259*3</f>
        <v>2569.3200000000002</v>
      </c>
      <c r="W259" s="115">
        <f t="shared" si="5"/>
        <v>10277.280000000001</v>
      </c>
    </row>
    <row r="260" spans="1:23" s="64" customFormat="1" outlineLevel="2" x14ac:dyDescent="0.25">
      <c r="A260" s="99"/>
      <c r="B260" s="100"/>
      <c r="C260" s="101" t="s">
        <v>41</v>
      </c>
      <c r="D260" s="102">
        <v>1081</v>
      </c>
      <c r="E260" s="103">
        <v>4</v>
      </c>
      <c r="F260" s="101" t="s">
        <v>42</v>
      </c>
      <c r="G260" s="101" t="s">
        <v>10</v>
      </c>
      <c r="H260" s="104">
        <v>1</v>
      </c>
      <c r="I260" s="104">
        <v>1</v>
      </c>
      <c r="J260" s="129"/>
      <c r="K260" s="106">
        <v>2300</v>
      </c>
      <c r="L260" s="107">
        <f>VLOOKUP(I260,'FY21 Billing Rates'!$A$2:$C$13,3,FALSE)*K260*3</f>
        <v>7576.2000000000007</v>
      </c>
      <c r="M260" s="108" t="s">
        <v>352</v>
      </c>
      <c r="N260" s="109"/>
      <c r="O260" s="109">
        <v>2300</v>
      </c>
      <c r="P260" s="110">
        <f>VLOOKUP(I260,'FY21 Billing Rates'!$A$2:$C$13,3,FALSE)*O260*3</f>
        <v>7576.2000000000007</v>
      </c>
      <c r="Q260" s="111"/>
      <c r="R260" s="111">
        <v>2300</v>
      </c>
      <c r="S260" s="112">
        <f>_xlfn.XLOOKUP($I260,'FY21 Billing Rates'!$A$2:$A$13,'FY21 Billing Rates'!$C$2:$C$13,,0)*R260*3</f>
        <v>7576.2000000000007</v>
      </c>
      <c r="T260" s="113"/>
      <c r="U260" s="113">
        <v>2300</v>
      </c>
      <c r="V260" s="114">
        <f>_xlfn.XLOOKUP($I260,'FY21 Billing Rates'!$A$2:$A$13,'FY21 Billing Rates'!$C$2:$C$13,,0)*U260*3</f>
        <v>7576.2000000000007</v>
      </c>
      <c r="W260" s="115">
        <f t="shared" si="5"/>
        <v>30304.800000000003</v>
      </c>
    </row>
    <row r="261" spans="1:23" s="64" customFormat="1" outlineLevel="2" x14ac:dyDescent="0.25">
      <c r="A261" s="99"/>
      <c r="B261" s="100"/>
      <c r="C261" s="101" t="s">
        <v>43</v>
      </c>
      <c r="D261" s="102">
        <v>1088</v>
      </c>
      <c r="E261" s="103">
        <v>4</v>
      </c>
      <c r="F261" s="101" t="s">
        <v>44</v>
      </c>
      <c r="G261" s="101" t="s">
        <v>10</v>
      </c>
      <c r="H261" s="104">
        <v>1</v>
      </c>
      <c r="I261" s="104">
        <v>1</v>
      </c>
      <c r="J261" s="129"/>
      <c r="K261" s="106">
        <v>2286</v>
      </c>
      <c r="L261" s="107">
        <f>VLOOKUP(I261,'FY21 Billing Rates'!$A$2:$C$13,3,FALSE)*K261*3</f>
        <v>7530.0840000000007</v>
      </c>
      <c r="M261" s="108" t="s">
        <v>352</v>
      </c>
      <c r="N261" s="109"/>
      <c r="O261" s="109">
        <v>2286</v>
      </c>
      <c r="P261" s="110">
        <f>VLOOKUP(I261,'FY21 Billing Rates'!$A$2:$C$13,3,FALSE)*O261*3</f>
        <v>7530.0840000000007</v>
      </c>
      <c r="Q261" s="111"/>
      <c r="R261" s="111">
        <v>2286</v>
      </c>
      <c r="S261" s="112">
        <f>_xlfn.XLOOKUP($I261,'FY21 Billing Rates'!$A$2:$A$13,'FY21 Billing Rates'!$C$2:$C$13,,0)*R261*3</f>
        <v>7530.0840000000007</v>
      </c>
      <c r="T261" s="113"/>
      <c r="U261" s="113">
        <v>2286</v>
      </c>
      <c r="V261" s="114">
        <f>_xlfn.XLOOKUP($I261,'FY21 Billing Rates'!$A$2:$A$13,'FY21 Billing Rates'!$C$2:$C$13,,0)*U261*3</f>
        <v>7530.0840000000007</v>
      </c>
      <c r="W261" s="115">
        <f t="shared" si="5"/>
        <v>30120.336000000003</v>
      </c>
    </row>
    <row r="262" spans="1:23" s="64" customFormat="1" outlineLevel="2" x14ac:dyDescent="0.25">
      <c r="A262" s="99"/>
      <c r="B262" s="100"/>
      <c r="C262" s="101" t="s">
        <v>39</v>
      </c>
      <c r="D262" s="102">
        <v>1080</v>
      </c>
      <c r="E262" s="103">
        <v>4</v>
      </c>
      <c r="F262" s="101" t="s">
        <v>40</v>
      </c>
      <c r="G262" s="101" t="s">
        <v>10</v>
      </c>
      <c r="H262" s="104">
        <v>1</v>
      </c>
      <c r="I262" s="104">
        <v>1</v>
      </c>
      <c r="J262" s="129"/>
      <c r="K262" s="106">
        <v>822</v>
      </c>
      <c r="L262" s="107">
        <f>VLOOKUP(I262,'FY21 Billing Rates'!$A$2:$C$13,3,FALSE)*K262*3</f>
        <v>2707.6680000000001</v>
      </c>
      <c r="M262" s="108" t="s">
        <v>352</v>
      </c>
      <c r="N262" s="109"/>
      <c r="O262" s="109">
        <v>822</v>
      </c>
      <c r="P262" s="110">
        <f>VLOOKUP(I262,'FY21 Billing Rates'!$A$2:$C$13,3,FALSE)*O262*3</f>
        <v>2707.6680000000001</v>
      </c>
      <c r="Q262" s="111"/>
      <c r="R262" s="111">
        <v>822</v>
      </c>
      <c r="S262" s="112">
        <f>_xlfn.XLOOKUP($I262,'FY21 Billing Rates'!$A$2:$A$13,'FY21 Billing Rates'!$C$2:$C$13,,0)*R262*3</f>
        <v>2707.6680000000001</v>
      </c>
      <c r="T262" s="113"/>
      <c r="U262" s="113">
        <v>822</v>
      </c>
      <c r="V262" s="114">
        <f>_xlfn.XLOOKUP($I262,'FY21 Billing Rates'!$A$2:$A$13,'FY21 Billing Rates'!$C$2:$C$13,,0)*U262*3</f>
        <v>2707.6680000000001</v>
      </c>
      <c r="W262" s="115">
        <f t="shared" si="5"/>
        <v>10830.672</v>
      </c>
    </row>
    <row r="263" spans="1:23" s="64" customFormat="1" outlineLevel="2" x14ac:dyDescent="0.25">
      <c r="A263" s="99"/>
      <c r="B263" s="100"/>
      <c r="C263" s="101" t="s">
        <v>150</v>
      </c>
      <c r="D263" s="102">
        <v>3815</v>
      </c>
      <c r="E263" s="103">
        <v>4</v>
      </c>
      <c r="F263" s="101" t="s">
        <v>151</v>
      </c>
      <c r="G263" s="101" t="s">
        <v>10</v>
      </c>
      <c r="H263" s="104">
        <v>1</v>
      </c>
      <c r="I263" s="104">
        <v>1</v>
      </c>
      <c r="J263" s="129"/>
      <c r="K263" s="106">
        <v>5578</v>
      </c>
      <c r="L263" s="107">
        <v>0</v>
      </c>
      <c r="M263" s="108" t="s">
        <v>352</v>
      </c>
      <c r="N263" s="109"/>
      <c r="O263" s="109">
        <v>5578</v>
      </c>
      <c r="P263" s="110">
        <f>VLOOKUP(I263,'FY21 Billing Rates'!$A$2:$C$13,3,FALSE)*O263*3</f>
        <v>18373.932000000001</v>
      </c>
      <c r="Q263" s="111"/>
      <c r="R263" s="111">
        <v>5578</v>
      </c>
      <c r="S263" s="112">
        <f>_xlfn.XLOOKUP($I263,'FY21 Billing Rates'!$A$2:$A$13,'FY21 Billing Rates'!$C$2:$C$13,,0)*R263*3</f>
        <v>18373.932000000001</v>
      </c>
      <c r="T263" s="113"/>
      <c r="U263" s="113">
        <v>5578</v>
      </c>
      <c r="V263" s="114">
        <f>_xlfn.XLOOKUP($I263,'FY21 Billing Rates'!$A$2:$A$13,'FY21 Billing Rates'!$C$2:$C$13,,0)*U263*3*2</f>
        <v>36747.864000000001</v>
      </c>
      <c r="W263" s="115">
        <f t="shared" si="5"/>
        <v>73495.728000000003</v>
      </c>
    </row>
    <row r="264" spans="1:23" s="64" customFormat="1" outlineLevel="2" x14ac:dyDescent="0.25">
      <c r="A264" s="99"/>
      <c r="B264" s="100"/>
      <c r="C264" s="101" t="s">
        <v>11</v>
      </c>
      <c r="D264" s="102">
        <v>1030</v>
      </c>
      <c r="E264" s="103">
        <v>4</v>
      </c>
      <c r="F264" s="101" t="s">
        <v>24</v>
      </c>
      <c r="G264" s="101" t="s">
        <v>10</v>
      </c>
      <c r="H264" s="104">
        <v>1</v>
      </c>
      <c r="I264" s="104">
        <v>1</v>
      </c>
      <c r="J264" s="129"/>
      <c r="K264" s="106">
        <v>38758</v>
      </c>
      <c r="L264" s="107">
        <f>VLOOKUP(I264,'FY21 Billing Rates'!$A$2:C245,3,FALSE)*K264*3</f>
        <v>127668.85200000001</v>
      </c>
      <c r="M264" s="108" t="s">
        <v>352</v>
      </c>
      <c r="N264" s="109"/>
      <c r="O264" s="109">
        <v>37660</v>
      </c>
      <c r="P264" s="110">
        <f>VLOOKUP(I264,'FY21 Billing Rates'!$A$2:C245,3,FALSE)*O264*3</f>
        <v>124052.04000000001</v>
      </c>
      <c r="Q264" s="111"/>
      <c r="R264" s="111">
        <v>37660</v>
      </c>
      <c r="S264" s="112">
        <f>_xlfn.XLOOKUP($I264,'FY21 Billing Rates'!$A$2:$A$13,'FY21 Billing Rates'!$C$2:$C$13,,0)*R264*3</f>
        <v>124052.04000000001</v>
      </c>
      <c r="T264" s="113"/>
      <c r="U264" s="113">
        <v>37660</v>
      </c>
      <c r="V264" s="114">
        <f>_xlfn.XLOOKUP($I264,'FY21 Billing Rates'!$A$2:$A$13,'FY21 Billing Rates'!$C$2:$C$13,,0)*U264*3</f>
        <v>124052.04000000001</v>
      </c>
      <c r="W264" s="115">
        <f t="shared" si="5"/>
        <v>499824.97200000007</v>
      </c>
    </row>
    <row r="265" spans="1:23" s="64" customFormat="1" outlineLevel="2" x14ac:dyDescent="0.25">
      <c r="A265" s="99">
        <v>29</v>
      </c>
      <c r="B265" s="100"/>
      <c r="C265" s="101" t="s">
        <v>11</v>
      </c>
      <c r="D265" s="102">
        <v>1036</v>
      </c>
      <c r="E265" s="103">
        <v>4</v>
      </c>
      <c r="F265" s="101" t="s">
        <v>27</v>
      </c>
      <c r="G265" s="101" t="s">
        <v>10</v>
      </c>
      <c r="H265" s="104">
        <v>1</v>
      </c>
      <c r="I265" s="104">
        <v>1</v>
      </c>
      <c r="J265" s="129"/>
      <c r="K265" s="106">
        <v>1550</v>
      </c>
      <c r="L265" s="107">
        <f>VLOOKUP(I265,'FY21 Billing Rates'!$A$2:C246,3,FALSE)*K265*3</f>
        <v>5105.7000000000007</v>
      </c>
      <c r="M265" s="108" t="s">
        <v>352</v>
      </c>
      <c r="N265" s="109">
        <v>225</v>
      </c>
      <c r="O265" s="109">
        <v>1775</v>
      </c>
      <c r="P265" s="116">
        <f>VLOOKUP(I265,'FY21 Billing Rates'!$A$2:C246,3,FALSE)*O265*3</f>
        <v>5846.85</v>
      </c>
      <c r="Q265" s="111"/>
      <c r="R265" s="111">
        <v>1775</v>
      </c>
      <c r="S265" s="112">
        <f>_xlfn.XLOOKUP($I265,'FY21 Billing Rates'!$A$2:$A$13,'FY21 Billing Rates'!$C$2:$C$13,,0)*R265*3</f>
        <v>5846.85</v>
      </c>
      <c r="T265" s="113"/>
      <c r="U265" s="113">
        <v>1775</v>
      </c>
      <c r="V265" s="114">
        <f>_xlfn.XLOOKUP($I265,'FY21 Billing Rates'!$A$2:$A$13,'FY21 Billing Rates'!$C$2:$C$13,,0)*U265*3</f>
        <v>5846.85</v>
      </c>
      <c r="W265" s="115">
        <f t="shared" si="5"/>
        <v>22646.25</v>
      </c>
    </row>
    <row r="266" spans="1:23" s="64" customFormat="1" outlineLevel="2" x14ac:dyDescent="0.25">
      <c r="A266" s="99">
        <v>30</v>
      </c>
      <c r="B266" s="100"/>
      <c r="C266" s="101" t="s">
        <v>11</v>
      </c>
      <c r="D266" s="102">
        <v>1037</v>
      </c>
      <c r="E266" s="103">
        <v>4</v>
      </c>
      <c r="F266" s="101" t="s">
        <v>28</v>
      </c>
      <c r="G266" s="101" t="s">
        <v>10</v>
      </c>
      <c r="H266" s="104">
        <v>1</v>
      </c>
      <c r="I266" s="104">
        <v>1</v>
      </c>
      <c r="J266" s="129"/>
      <c r="K266" s="106">
        <v>1462</v>
      </c>
      <c r="L266" s="107">
        <f>VLOOKUP(I266,'FY21 Billing Rates'!$A$2:C247,3,FALSE)*K266*3</f>
        <v>4815.8280000000004</v>
      </c>
      <c r="M266" s="108" t="s">
        <v>352</v>
      </c>
      <c r="N266" s="109">
        <v>2635</v>
      </c>
      <c r="O266" s="109">
        <v>4097</v>
      </c>
      <c r="P266" s="116">
        <f>VLOOKUP(I266,'FY21 Billing Rates'!$A$2:C247,3,FALSE)*O266*3</f>
        <v>13495.518</v>
      </c>
      <c r="Q266" s="111"/>
      <c r="R266" s="111">
        <v>4097</v>
      </c>
      <c r="S266" s="112">
        <f>_xlfn.XLOOKUP($I266,'FY21 Billing Rates'!$A$2:$A$13,'FY21 Billing Rates'!$C$2:$C$13,,0)*R266*3</f>
        <v>13495.518</v>
      </c>
      <c r="T266" s="113"/>
      <c r="U266" s="113">
        <v>4097</v>
      </c>
      <c r="V266" s="114">
        <f>_xlfn.XLOOKUP($I266,'FY21 Billing Rates'!$A$2:$A$13,'FY21 Billing Rates'!$C$2:$C$13,,0)*U266*3</f>
        <v>13495.518</v>
      </c>
      <c r="W266" s="115">
        <f t="shared" si="5"/>
        <v>45302.381999999998</v>
      </c>
    </row>
    <row r="267" spans="1:23" s="64" customFormat="1" outlineLevel="2" x14ac:dyDescent="0.25">
      <c r="A267" s="99">
        <v>31</v>
      </c>
      <c r="B267" s="100"/>
      <c r="C267" s="101" t="s">
        <v>11</v>
      </c>
      <c r="D267" s="102">
        <v>1041</v>
      </c>
      <c r="E267" s="103">
        <v>4</v>
      </c>
      <c r="F267" s="101" t="s">
        <v>33</v>
      </c>
      <c r="G267" s="101" t="s">
        <v>10</v>
      </c>
      <c r="H267" s="104">
        <v>1</v>
      </c>
      <c r="I267" s="104">
        <v>1</v>
      </c>
      <c r="J267" s="129"/>
      <c r="K267" s="106">
        <v>0</v>
      </c>
      <c r="L267" s="107">
        <f>VLOOKUP(I267,'FY21 Billing Rates'!$A$2:C248,3,FALSE)*K267*3</f>
        <v>0</v>
      </c>
      <c r="M267" s="108" t="s">
        <v>352</v>
      </c>
      <c r="N267" s="109">
        <v>355</v>
      </c>
      <c r="O267" s="109">
        <v>355</v>
      </c>
      <c r="P267" s="116">
        <f>VLOOKUP(I267,'FY21 Billing Rates'!$A$2:C248,3,FALSE)*O267*3</f>
        <v>1169.3700000000001</v>
      </c>
      <c r="Q267" s="111"/>
      <c r="R267" s="111">
        <v>355</v>
      </c>
      <c r="S267" s="112">
        <f>_xlfn.XLOOKUP($I267,'FY21 Billing Rates'!$A$2:$A$13,'FY21 Billing Rates'!$C$2:$C$13,,0)*R267*3</f>
        <v>1169.3700000000001</v>
      </c>
      <c r="T267" s="113"/>
      <c r="U267" s="113">
        <v>355</v>
      </c>
      <c r="V267" s="114">
        <f>_xlfn.XLOOKUP($I267,'FY21 Billing Rates'!$A$2:$A$13,'FY21 Billing Rates'!$C$2:$C$13,,0)*U267*3</f>
        <v>1169.3700000000001</v>
      </c>
      <c r="W267" s="115">
        <f t="shared" si="5"/>
        <v>3508.1100000000006</v>
      </c>
    </row>
    <row r="268" spans="1:23" s="64" customFormat="1" outlineLevel="2" x14ac:dyDescent="0.25">
      <c r="A268" s="99">
        <v>32</v>
      </c>
      <c r="B268" s="100"/>
      <c r="C268" s="101" t="s">
        <v>11</v>
      </c>
      <c r="D268" s="102">
        <v>1045</v>
      </c>
      <c r="E268" s="103">
        <v>4</v>
      </c>
      <c r="F268" s="101" t="s">
        <v>33</v>
      </c>
      <c r="G268" s="101" t="s">
        <v>10</v>
      </c>
      <c r="H268" s="104">
        <v>1</v>
      </c>
      <c r="I268" s="104">
        <v>1</v>
      </c>
      <c r="J268" s="129"/>
      <c r="K268" s="106">
        <v>5426</v>
      </c>
      <c r="L268" s="107">
        <f>VLOOKUP(I268,'FY21 Billing Rates'!$A$2:C249,3,FALSE)*K268*3</f>
        <v>17873.244000000002</v>
      </c>
      <c r="M268" s="108" t="s">
        <v>352</v>
      </c>
      <c r="N268" s="109">
        <v>-456</v>
      </c>
      <c r="O268" s="109">
        <f>K268+N268</f>
        <v>4970</v>
      </c>
      <c r="P268" s="116">
        <f>VLOOKUP(I268,'FY21 Billing Rates'!$A$2:C249,3,FALSE)*O268*3</f>
        <v>16371.18</v>
      </c>
      <c r="Q268" s="111"/>
      <c r="R268" s="111">
        <v>4970</v>
      </c>
      <c r="S268" s="112">
        <f>_xlfn.XLOOKUP($I268,'FY21 Billing Rates'!$A$2:$A$13,'FY21 Billing Rates'!$C$2:$C$13,,0)*R268*3</f>
        <v>16371.18</v>
      </c>
      <c r="T268" s="113"/>
      <c r="U268" s="113">
        <v>4970</v>
      </c>
      <c r="V268" s="114">
        <f>_xlfn.XLOOKUP($I268,'FY21 Billing Rates'!$A$2:$A$13,'FY21 Billing Rates'!$C$2:$C$13,,0)*U268*3</f>
        <v>16371.18</v>
      </c>
      <c r="W268" s="115">
        <f t="shared" si="5"/>
        <v>66986.784</v>
      </c>
    </row>
    <row r="269" spans="1:23" s="64" customFormat="1" outlineLevel="2" x14ac:dyDescent="0.25">
      <c r="A269" s="99">
        <v>33</v>
      </c>
      <c r="B269" s="100"/>
      <c r="C269" s="101" t="s">
        <v>11</v>
      </c>
      <c r="D269" s="102">
        <v>1031</v>
      </c>
      <c r="E269" s="103">
        <v>21</v>
      </c>
      <c r="F269" s="101" t="s">
        <v>25</v>
      </c>
      <c r="G269" s="101" t="s">
        <v>10</v>
      </c>
      <c r="H269" s="104">
        <v>1</v>
      </c>
      <c r="I269" s="104">
        <v>1</v>
      </c>
      <c r="J269" s="129"/>
      <c r="K269" s="106">
        <v>388</v>
      </c>
      <c r="L269" s="107">
        <f>VLOOKUP(I269,'FY21 Billing Rates'!$A$2:C250,3,FALSE)*K269*3</f>
        <v>1278.0720000000001</v>
      </c>
      <c r="M269" s="108" t="s">
        <v>352</v>
      </c>
      <c r="N269" s="109">
        <f>O269-K269</f>
        <v>1709</v>
      </c>
      <c r="O269" s="109">
        <v>2097</v>
      </c>
      <c r="P269" s="116">
        <f>VLOOKUP(I269,'FY21 Billing Rates'!$A$2:C250,3,FALSE)*O269*3</f>
        <v>6907.5180000000009</v>
      </c>
      <c r="Q269" s="111"/>
      <c r="R269" s="111">
        <v>2097</v>
      </c>
      <c r="S269" s="112">
        <f>_xlfn.XLOOKUP($I269,'FY21 Billing Rates'!$A$2:$A$13,'FY21 Billing Rates'!$C$2:$C$13,,0)*R269*3</f>
        <v>6907.5180000000009</v>
      </c>
      <c r="T269" s="113"/>
      <c r="U269" s="113">
        <v>2097</v>
      </c>
      <c r="V269" s="114">
        <f>_xlfn.XLOOKUP($I269,'FY21 Billing Rates'!$A$2:$A$13,'FY21 Billing Rates'!$C$2:$C$13,,0)*U269*3</f>
        <v>6907.5180000000009</v>
      </c>
      <c r="W269" s="115">
        <f t="shared" si="5"/>
        <v>22000.626000000004</v>
      </c>
    </row>
    <row r="270" spans="1:23" s="64" customFormat="1" outlineLevel="2" x14ac:dyDescent="0.25">
      <c r="A270" s="99">
        <v>34</v>
      </c>
      <c r="B270" s="100"/>
      <c r="C270" s="101" t="s">
        <v>11</v>
      </c>
      <c r="D270" s="102">
        <v>1047</v>
      </c>
      <c r="E270" s="103">
        <v>4</v>
      </c>
      <c r="F270" s="101" t="s">
        <v>34</v>
      </c>
      <c r="G270" s="101" t="s">
        <v>10</v>
      </c>
      <c r="H270" s="104">
        <v>1</v>
      </c>
      <c r="I270" s="104">
        <v>1</v>
      </c>
      <c r="J270" s="129"/>
      <c r="K270" s="106">
        <v>388</v>
      </c>
      <c r="L270" s="107">
        <f>VLOOKUP(I270,'FY21 Billing Rates'!$A$2:C251,3,FALSE)*K270*3</f>
        <v>1278.0720000000001</v>
      </c>
      <c r="M270" s="108" t="s">
        <v>352</v>
      </c>
      <c r="N270" s="109">
        <v>-33</v>
      </c>
      <c r="O270" s="109">
        <v>355</v>
      </c>
      <c r="P270" s="116">
        <f>VLOOKUP(I270,'FY21 Billing Rates'!$A$2:C251,3,FALSE)*O270*3</f>
        <v>1169.3700000000001</v>
      </c>
      <c r="Q270" s="111"/>
      <c r="R270" s="111">
        <v>355</v>
      </c>
      <c r="S270" s="112">
        <f>_xlfn.XLOOKUP($I270,'FY21 Billing Rates'!$A$2:$A$13,'FY21 Billing Rates'!$C$2:$C$13,,0)*R270*3</f>
        <v>1169.3700000000001</v>
      </c>
      <c r="T270" s="113"/>
      <c r="U270" s="113">
        <v>355</v>
      </c>
      <c r="V270" s="114">
        <f>_xlfn.XLOOKUP($I270,'FY21 Billing Rates'!$A$2:$A$13,'FY21 Billing Rates'!$C$2:$C$13,,0)*U270*3</f>
        <v>1169.3700000000001</v>
      </c>
      <c r="W270" s="115">
        <f t="shared" si="5"/>
        <v>4786.1819999999998</v>
      </c>
    </row>
    <row r="271" spans="1:23" s="64" customFormat="1" outlineLevel="2" x14ac:dyDescent="0.25">
      <c r="A271" s="99">
        <v>35</v>
      </c>
      <c r="B271" s="100"/>
      <c r="C271" s="101" t="s">
        <v>11</v>
      </c>
      <c r="D271" s="102">
        <v>1042</v>
      </c>
      <c r="E271" s="103">
        <v>4</v>
      </c>
      <c r="F271" s="101" t="s">
        <v>32</v>
      </c>
      <c r="G271" s="101" t="s">
        <v>10</v>
      </c>
      <c r="H271" s="104">
        <v>1</v>
      </c>
      <c r="I271" s="104">
        <v>1</v>
      </c>
      <c r="J271" s="129"/>
      <c r="K271" s="106">
        <v>0</v>
      </c>
      <c r="L271" s="107">
        <f>VLOOKUP(I271,'FY21 Billing Rates'!$A$2:C252,3,FALSE)*K271*3</f>
        <v>0</v>
      </c>
      <c r="M271" s="108" t="s">
        <v>352</v>
      </c>
      <c r="N271" s="109">
        <v>355</v>
      </c>
      <c r="O271" s="109">
        <v>355</v>
      </c>
      <c r="P271" s="116">
        <f>VLOOKUP(I271,'FY21 Billing Rates'!$A$2:C252,3,FALSE)*O271*3</f>
        <v>1169.3700000000001</v>
      </c>
      <c r="Q271" s="111"/>
      <c r="R271" s="111">
        <v>355</v>
      </c>
      <c r="S271" s="112">
        <f>_xlfn.XLOOKUP($I271,'FY21 Billing Rates'!$A$2:$A$13,'FY21 Billing Rates'!$C$2:$C$13,,0)*R271*3</f>
        <v>1169.3700000000001</v>
      </c>
      <c r="T271" s="113"/>
      <c r="U271" s="113">
        <v>355</v>
      </c>
      <c r="V271" s="114">
        <f>_xlfn.XLOOKUP($I271,'FY21 Billing Rates'!$A$2:$A$13,'FY21 Billing Rates'!$C$2:$C$13,,0)*U271*3</f>
        <v>1169.3700000000001</v>
      </c>
      <c r="W271" s="115">
        <f t="shared" si="5"/>
        <v>3508.1100000000006</v>
      </c>
    </row>
    <row r="272" spans="1:23" s="64" customFormat="1" outlineLevel="2" x14ac:dyDescent="0.25">
      <c r="A272" s="99">
        <v>36</v>
      </c>
      <c r="B272" s="100"/>
      <c r="C272" s="101" t="s">
        <v>11</v>
      </c>
      <c r="D272" s="102">
        <v>1033</v>
      </c>
      <c r="E272" s="103">
        <v>4</v>
      </c>
      <c r="F272" s="101" t="s">
        <v>26</v>
      </c>
      <c r="G272" s="101" t="s">
        <v>10</v>
      </c>
      <c r="H272" s="104">
        <v>1</v>
      </c>
      <c r="I272" s="104">
        <v>1</v>
      </c>
      <c r="J272" s="129"/>
      <c r="K272" s="106">
        <v>7364</v>
      </c>
      <c r="L272" s="107">
        <f>VLOOKUP(I272,'FY21 Billing Rates'!$A$2:C253,3,FALSE)*K272*3</f>
        <v>24257.016000000003</v>
      </c>
      <c r="M272" s="108" t="s">
        <v>352</v>
      </c>
      <c r="N272" s="109">
        <v>446</v>
      </c>
      <c r="O272" s="109">
        <f>K272+N272</f>
        <v>7810</v>
      </c>
      <c r="P272" s="116">
        <f>VLOOKUP(I272,'FY21 Billing Rates'!$A$2:C253,3,FALSE)*O272*3</f>
        <v>25726.140000000003</v>
      </c>
      <c r="Q272" s="111"/>
      <c r="R272" s="111">
        <v>7810</v>
      </c>
      <c r="S272" s="112">
        <f>_xlfn.XLOOKUP($I272,'FY21 Billing Rates'!$A$2:$A$13,'FY21 Billing Rates'!$C$2:$C$13,,0)*R272*3</f>
        <v>25726.140000000003</v>
      </c>
      <c r="T272" s="113"/>
      <c r="U272" s="113">
        <v>7810</v>
      </c>
      <c r="V272" s="114">
        <f>_xlfn.XLOOKUP($I272,'FY21 Billing Rates'!$A$2:$A$13,'FY21 Billing Rates'!$C$2:$C$13,,0)*U272*3</f>
        <v>25726.140000000003</v>
      </c>
      <c r="W272" s="115">
        <f t="shared" si="5"/>
        <v>101435.436</v>
      </c>
    </row>
    <row r="273" spans="1:23" s="64" customFormat="1" outlineLevel="2" x14ac:dyDescent="0.25">
      <c r="A273" s="99">
        <v>37</v>
      </c>
      <c r="B273" s="100"/>
      <c r="C273" s="101" t="s">
        <v>60</v>
      </c>
      <c r="D273" s="102">
        <v>1343</v>
      </c>
      <c r="E273" s="103">
        <v>4</v>
      </c>
      <c r="F273" s="101" t="s">
        <v>61</v>
      </c>
      <c r="G273" s="101" t="s">
        <v>10</v>
      </c>
      <c r="H273" s="104">
        <v>1</v>
      </c>
      <c r="I273" s="104">
        <v>1</v>
      </c>
      <c r="J273" s="129"/>
      <c r="K273" s="106">
        <v>299</v>
      </c>
      <c r="L273" s="107">
        <f>VLOOKUP(I273,'FY21 Billing Rates'!$A$2:$C$13,3,FALSE)*K273*3</f>
        <v>984.90600000000006</v>
      </c>
      <c r="M273" s="108" t="s">
        <v>352</v>
      </c>
      <c r="N273" s="109">
        <v>-299</v>
      </c>
      <c r="O273" s="109">
        <v>0</v>
      </c>
      <c r="P273" s="116">
        <f>VLOOKUP(I273,'FY21 Billing Rates'!$A$2:$C$13,3,FALSE)*N273*3</f>
        <v>-984.90600000000006</v>
      </c>
      <c r="Q273" s="111"/>
      <c r="R273" s="111">
        <v>0</v>
      </c>
      <c r="S273" s="112">
        <f>_xlfn.XLOOKUP($I273,'FY21 Billing Rates'!$A$2:$A$13,'FY21 Billing Rates'!$C$2:$C$13,,0)*R273*3</f>
        <v>0</v>
      </c>
      <c r="T273" s="113"/>
      <c r="U273" s="113">
        <v>0</v>
      </c>
      <c r="V273" s="114">
        <f>_xlfn.XLOOKUP($I273,'FY21 Billing Rates'!$A$2:$A$13,'FY21 Billing Rates'!$C$2:$C$13,,0)*U273*3</f>
        <v>0</v>
      </c>
      <c r="W273" s="115">
        <f t="shared" si="5"/>
        <v>0</v>
      </c>
    </row>
    <row r="274" spans="1:23" s="64" customFormat="1" outlineLevel="2" x14ac:dyDescent="0.25">
      <c r="A274" s="99">
        <v>38</v>
      </c>
      <c r="B274" s="100"/>
      <c r="C274" s="101" t="s">
        <v>125</v>
      </c>
      <c r="D274" s="102">
        <v>3204</v>
      </c>
      <c r="E274" s="103">
        <v>4</v>
      </c>
      <c r="F274" s="101" t="s">
        <v>126</v>
      </c>
      <c r="G274" s="146" t="s">
        <v>10</v>
      </c>
      <c r="H274" s="104">
        <v>1</v>
      </c>
      <c r="I274" s="104">
        <v>1</v>
      </c>
      <c r="J274" s="129"/>
      <c r="K274" s="106">
        <v>3256</v>
      </c>
      <c r="L274" s="107">
        <f>VLOOKUP(I274,'FY21 Billing Rates'!$A$2:C254,3,FALSE)*K274*3</f>
        <v>10725.264000000001</v>
      </c>
      <c r="M274" s="108" t="s">
        <v>352</v>
      </c>
      <c r="N274" s="109">
        <v>-3256</v>
      </c>
      <c r="O274" s="109">
        <v>0</v>
      </c>
      <c r="P274" s="116">
        <f>VLOOKUP(I274,'FY21 Billing Rates'!$A$2:$C$13,3,FALSE)*O274*3</f>
        <v>0</v>
      </c>
      <c r="Q274" s="111"/>
      <c r="R274" s="111">
        <v>0</v>
      </c>
      <c r="S274" s="112">
        <f>_xlfn.XLOOKUP($I274,'FY21 Billing Rates'!$A$2:$A$13,'FY21 Billing Rates'!$C$2:$C$13,,0)*R274*3</f>
        <v>0</v>
      </c>
      <c r="T274" s="113"/>
      <c r="U274" s="113">
        <v>0</v>
      </c>
      <c r="V274" s="114">
        <f>_xlfn.XLOOKUP($I274,'FY21 Billing Rates'!$A$2:$A$13,'FY21 Billing Rates'!$C$2:$C$13,,0)*U274*3</f>
        <v>0</v>
      </c>
      <c r="W274" s="115">
        <f t="shared" si="5"/>
        <v>10725.264000000001</v>
      </c>
    </row>
    <row r="275" spans="1:23" s="64" customFormat="1" outlineLevel="2" x14ac:dyDescent="0.25">
      <c r="A275" s="99">
        <v>39</v>
      </c>
      <c r="B275" s="100"/>
      <c r="C275" s="101" t="s">
        <v>125</v>
      </c>
      <c r="D275" s="102">
        <v>3204</v>
      </c>
      <c r="E275" s="103">
        <v>10</v>
      </c>
      <c r="F275" s="101" t="s">
        <v>126</v>
      </c>
      <c r="G275" s="146" t="s">
        <v>10</v>
      </c>
      <c r="H275" s="104">
        <v>1</v>
      </c>
      <c r="I275" s="104">
        <v>1</v>
      </c>
      <c r="J275" s="129"/>
      <c r="K275" s="106">
        <v>362</v>
      </c>
      <c r="L275" s="107">
        <f>VLOOKUP(I275,'FY21 Billing Rates'!$A$2:C255,3,FALSE)*K275*3</f>
        <v>1192.4280000000001</v>
      </c>
      <c r="M275" s="108" t="s">
        <v>352</v>
      </c>
      <c r="N275" s="109">
        <v>-362</v>
      </c>
      <c r="O275" s="109">
        <v>0</v>
      </c>
      <c r="P275" s="116">
        <f>VLOOKUP(I275,'FY21 Billing Rates'!$A$2:$C$13,3,FALSE)*O275*3</f>
        <v>0</v>
      </c>
      <c r="Q275" s="111"/>
      <c r="R275" s="111">
        <v>0</v>
      </c>
      <c r="S275" s="112">
        <f>_xlfn.XLOOKUP($I275,'FY21 Billing Rates'!$A$2:$A$13,'FY21 Billing Rates'!$C$2:$C$13,,0)*R275*3</f>
        <v>0</v>
      </c>
      <c r="T275" s="113"/>
      <c r="U275" s="113">
        <v>0</v>
      </c>
      <c r="V275" s="114">
        <f>_xlfn.XLOOKUP($I275,'FY21 Billing Rates'!$A$2:$A$13,'FY21 Billing Rates'!$C$2:$C$13,,0)*U275*3</f>
        <v>0</v>
      </c>
      <c r="W275" s="115">
        <f t="shared" si="5"/>
        <v>1192.4280000000001</v>
      </c>
    </row>
    <row r="276" spans="1:23" s="64" customFormat="1" outlineLevel="2" x14ac:dyDescent="0.25">
      <c r="A276" s="99">
        <v>40</v>
      </c>
      <c r="B276" s="100"/>
      <c r="C276" s="101" t="s">
        <v>125</v>
      </c>
      <c r="D276" s="102">
        <v>3204</v>
      </c>
      <c r="E276" s="103">
        <v>13</v>
      </c>
      <c r="F276" s="101" t="s">
        <v>126</v>
      </c>
      <c r="G276" s="146" t="s">
        <v>10</v>
      </c>
      <c r="H276" s="104">
        <v>1</v>
      </c>
      <c r="I276" s="104">
        <v>1</v>
      </c>
      <c r="J276" s="129"/>
      <c r="K276" s="106">
        <v>724</v>
      </c>
      <c r="L276" s="107">
        <f>VLOOKUP(I276,'FY21 Billing Rates'!$A$2:C256,3,FALSE)*K276*3</f>
        <v>2384.8560000000002</v>
      </c>
      <c r="M276" s="108" t="s">
        <v>352</v>
      </c>
      <c r="N276" s="109">
        <v>-724</v>
      </c>
      <c r="O276" s="109">
        <v>0</v>
      </c>
      <c r="P276" s="116">
        <f>VLOOKUP(I276,'FY21 Billing Rates'!$A$2:$C$13,3,FALSE)*O276*3</f>
        <v>0</v>
      </c>
      <c r="Q276" s="111"/>
      <c r="R276" s="111">
        <v>0</v>
      </c>
      <c r="S276" s="112">
        <f>_xlfn.XLOOKUP($I276,'FY21 Billing Rates'!$A$2:$A$13,'FY21 Billing Rates'!$C$2:$C$13,,0)*R276*3</f>
        <v>0</v>
      </c>
      <c r="T276" s="113"/>
      <c r="U276" s="113">
        <v>0</v>
      </c>
      <c r="V276" s="114">
        <f>_xlfn.XLOOKUP($I276,'FY21 Billing Rates'!$A$2:$A$13,'FY21 Billing Rates'!$C$2:$C$13,,0)*U276*3</f>
        <v>0</v>
      </c>
      <c r="W276" s="115">
        <f t="shared" si="5"/>
        <v>2384.8560000000002</v>
      </c>
    </row>
    <row r="277" spans="1:23" s="41" customFormat="1" outlineLevel="2" x14ac:dyDescent="0.25">
      <c r="A277" s="99"/>
      <c r="B277" s="100"/>
      <c r="C277" s="101" t="s">
        <v>70</v>
      </c>
      <c r="D277" s="102">
        <v>1363</v>
      </c>
      <c r="E277" s="103">
        <v>4</v>
      </c>
      <c r="F277" s="101" t="s">
        <v>71</v>
      </c>
      <c r="G277" s="101" t="s">
        <v>10</v>
      </c>
      <c r="H277" s="104">
        <v>1</v>
      </c>
      <c r="I277" s="104">
        <v>1</v>
      </c>
      <c r="J277" s="129"/>
      <c r="K277" s="106">
        <v>10090</v>
      </c>
      <c r="L277" s="107">
        <f>VLOOKUP(I277,'FY21 Billing Rates'!$A$2:$C$13,3,FALSE)*K277*3</f>
        <v>33236.460000000006</v>
      </c>
      <c r="M277" s="108" t="s">
        <v>352</v>
      </c>
      <c r="N277" s="109"/>
      <c r="O277" s="109">
        <v>10090</v>
      </c>
      <c r="P277" s="110">
        <f>VLOOKUP(I277,'FY21 Billing Rates'!$A$2:$C$13,3,FALSE)*O277*3</f>
        <v>33236.460000000006</v>
      </c>
      <c r="Q277" s="111"/>
      <c r="R277" s="111">
        <v>10090</v>
      </c>
      <c r="S277" s="112">
        <f>_xlfn.XLOOKUP($I277,'FY21 Billing Rates'!$A$2:$A$13,'FY21 Billing Rates'!$C$2:$C$13,,0)*R277*3</f>
        <v>33236.460000000006</v>
      </c>
      <c r="T277" s="113"/>
      <c r="U277" s="113">
        <v>10090</v>
      </c>
      <c r="V277" s="114">
        <f>_xlfn.XLOOKUP($I277,'FY21 Billing Rates'!$A$2:$A$13,'FY21 Billing Rates'!$C$2:$C$13,,0)*U277*3</f>
        <v>33236.460000000006</v>
      </c>
      <c r="W277" s="115">
        <f t="shared" si="5"/>
        <v>132945.84000000003</v>
      </c>
    </row>
    <row r="278" spans="1:23" s="41" customFormat="1" outlineLevel="2" x14ac:dyDescent="0.25">
      <c r="A278" s="99"/>
      <c r="B278" s="100"/>
      <c r="C278" s="101" t="s">
        <v>37</v>
      </c>
      <c r="D278" s="102">
        <v>1346</v>
      </c>
      <c r="E278" s="103">
        <v>4</v>
      </c>
      <c r="F278" s="101" t="s">
        <v>62</v>
      </c>
      <c r="G278" s="101" t="s">
        <v>10</v>
      </c>
      <c r="H278" s="104">
        <v>1</v>
      </c>
      <c r="I278" s="104">
        <v>1</v>
      </c>
      <c r="J278" s="129"/>
      <c r="K278" s="106">
        <v>1244</v>
      </c>
      <c r="L278" s="107">
        <f>VLOOKUP(I278,'FY21 Billing Rates'!$A$2:$C$13,3,FALSE)*K278*3</f>
        <v>4097.7359999999999</v>
      </c>
      <c r="M278" s="108" t="s">
        <v>352</v>
      </c>
      <c r="N278" s="109"/>
      <c r="O278" s="109">
        <v>1244</v>
      </c>
      <c r="P278" s="110">
        <f>VLOOKUP(I278,'FY21 Billing Rates'!$A$2:$C$13,3,FALSE)*O278*3</f>
        <v>4097.7359999999999</v>
      </c>
      <c r="Q278" s="111"/>
      <c r="R278" s="111">
        <v>1244</v>
      </c>
      <c r="S278" s="112">
        <f>_xlfn.XLOOKUP($I278,'FY21 Billing Rates'!$A$2:$A$13,'FY21 Billing Rates'!$C$2:$C$13,,0)*R278*3</f>
        <v>4097.7359999999999</v>
      </c>
      <c r="T278" s="113"/>
      <c r="U278" s="113">
        <v>1244</v>
      </c>
      <c r="V278" s="114">
        <f>_xlfn.XLOOKUP($I278,'FY21 Billing Rates'!$A$2:$A$13,'FY21 Billing Rates'!$C$2:$C$13,,0)*U278*3</f>
        <v>4097.7359999999999</v>
      </c>
      <c r="W278" s="115">
        <f t="shared" si="5"/>
        <v>16390.944</v>
      </c>
    </row>
    <row r="279" spans="1:23" s="41" customFormat="1" outlineLevel="2" x14ac:dyDescent="0.25">
      <c r="A279" s="99"/>
      <c r="B279" s="100"/>
      <c r="C279" s="101" t="s">
        <v>48</v>
      </c>
      <c r="D279" s="102">
        <v>1349</v>
      </c>
      <c r="E279" s="103">
        <v>4</v>
      </c>
      <c r="F279" s="101" t="s">
        <v>49</v>
      </c>
      <c r="G279" s="101" t="s">
        <v>10</v>
      </c>
      <c r="H279" s="104">
        <v>1</v>
      </c>
      <c r="I279" s="104">
        <v>8</v>
      </c>
      <c r="J279" s="129"/>
      <c r="K279" s="106">
        <v>6123</v>
      </c>
      <c r="L279" s="107">
        <f>VLOOKUP(I279,'FY21 Billing Rates'!$A$2:$C$13,3,FALSE)*K279*3</f>
        <v>0</v>
      </c>
      <c r="M279" s="108" t="s">
        <v>352</v>
      </c>
      <c r="N279" s="109">
        <v>503</v>
      </c>
      <c r="O279" s="109">
        <v>6626</v>
      </c>
      <c r="P279" s="110">
        <f>VLOOKUP(I279,'FY21 Billing Rates'!$A$2:$C$13,3,FALSE)*O279*3</f>
        <v>0</v>
      </c>
      <c r="Q279" s="111"/>
      <c r="R279" s="111">
        <v>6626</v>
      </c>
      <c r="S279" s="112">
        <f>_xlfn.XLOOKUP($I279,'FY21 Billing Rates'!$A$2:$A$13,'FY21 Billing Rates'!$C$2:$C$13,,0)*R279*3</f>
        <v>0</v>
      </c>
      <c r="T279" s="113"/>
      <c r="U279" s="113">
        <v>6626</v>
      </c>
      <c r="V279" s="114">
        <f>_xlfn.XLOOKUP($I279,'FY21 Billing Rates'!$A$2:$A$13,'FY21 Billing Rates'!$C$2:$C$13,,0)*U279*3</f>
        <v>0</v>
      </c>
      <c r="W279" s="115">
        <f t="shared" si="5"/>
        <v>0</v>
      </c>
    </row>
    <row r="280" spans="1:23" s="41" customFormat="1" outlineLevel="2" x14ac:dyDescent="0.25">
      <c r="A280" s="99"/>
      <c r="B280" s="100"/>
      <c r="C280" s="101" t="s">
        <v>48</v>
      </c>
      <c r="D280" s="102">
        <v>1349</v>
      </c>
      <c r="E280" s="103">
        <v>12</v>
      </c>
      <c r="F280" s="101" t="s">
        <v>49</v>
      </c>
      <c r="G280" s="101" t="s">
        <v>10</v>
      </c>
      <c r="H280" s="104">
        <v>1</v>
      </c>
      <c r="I280" s="104">
        <v>8</v>
      </c>
      <c r="J280" s="129"/>
      <c r="K280" s="106">
        <v>2639</v>
      </c>
      <c r="L280" s="107">
        <f>VLOOKUP(I280,'FY21 Billing Rates'!$A$2:$C$13,3,FALSE)*K280*3</f>
        <v>0</v>
      </c>
      <c r="M280" s="108" t="s">
        <v>352</v>
      </c>
      <c r="N280" s="109"/>
      <c r="O280" s="109">
        <v>2639</v>
      </c>
      <c r="P280" s="110">
        <f>VLOOKUP(I280,'FY21 Billing Rates'!$A$2:$C$13,3,FALSE)*O280*3</f>
        <v>0</v>
      </c>
      <c r="Q280" s="111"/>
      <c r="R280" s="111">
        <v>2639</v>
      </c>
      <c r="S280" s="112">
        <f>_xlfn.XLOOKUP($I280,'FY21 Billing Rates'!$A$2:$A$13,'FY21 Billing Rates'!$C$2:$C$13,,0)*R280*3</f>
        <v>0</v>
      </c>
      <c r="T280" s="113"/>
      <c r="U280" s="113">
        <v>2639</v>
      </c>
      <c r="V280" s="114">
        <f>_xlfn.XLOOKUP($I280,'FY21 Billing Rates'!$A$2:$A$13,'FY21 Billing Rates'!$C$2:$C$13,,0)*U280*3</f>
        <v>0</v>
      </c>
      <c r="W280" s="115">
        <f t="shared" si="5"/>
        <v>0</v>
      </c>
    </row>
    <row r="281" spans="1:23" s="41" customFormat="1" outlineLevel="2" x14ac:dyDescent="0.25">
      <c r="A281" s="99"/>
      <c r="B281" s="100"/>
      <c r="C281" s="101" t="s">
        <v>45</v>
      </c>
      <c r="D281" s="102">
        <v>1130</v>
      </c>
      <c r="E281" s="103">
        <v>4</v>
      </c>
      <c r="F281" s="101" t="s">
        <v>46</v>
      </c>
      <c r="G281" s="101" t="s">
        <v>10</v>
      </c>
      <c r="H281" s="104">
        <v>1</v>
      </c>
      <c r="I281" s="104">
        <v>1</v>
      </c>
      <c r="J281" s="129"/>
      <c r="K281" s="106">
        <v>1092</v>
      </c>
      <c r="L281" s="107">
        <f>VLOOKUP(I281,'FY21 Billing Rates'!$A$2:$C$13,3,FALSE)*K281*3</f>
        <v>3597.0480000000002</v>
      </c>
      <c r="M281" s="108" t="s">
        <v>352</v>
      </c>
      <c r="N281" s="109"/>
      <c r="O281" s="109">
        <v>1092</v>
      </c>
      <c r="P281" s="110">
        <f>VLOOKUP(I281,'FY21 Billing Rates'!$A$2:$C$13,3,FALSE)*O281*3</f>
        <v>3597.0480000000002</v>
      </c>
      <c r="Q281" s="111"/>
      <c r="R281" s="111">
        <v>1092</v>
      </c>
      <c r="S281" s="112">
        <f>_xlfn.XLOOKUP($I281,'FY21 Billing Rates'!$A$2:$A$13,'FY21 Billing Rates'!$C$2:$C$13,,0)*R281*3</f>
        <v>3597.0480000000002</v>
      </c>
      <c r="T281" s="113"/>
      <c r="U281" s="113">
        <v>1092</v>
      </c>
      <c r="V281" s="114">
        <f>_xlfn.XLOOKUP($I281,'FY21 Billing Rates'!$A$2:$A$13,'FY21 Billing Rates'!$C$2:$C$13,,0)*U281*3</f>
        <v>3597.0480000000002</v>
      </c>
      <c r="W281" s="115">
        <f t="shared" si="5"/>
        <v>14388.192000000001</v>
      </c>
    </row>
    <row r="282" spans="1:23" s="41" customFormat="1" outlineLevel="2" x14ac:dyDescent="0.25">
      <c r="A282" s="99"/>
      <c r="B282" s="100"/>
      <c r="C282" s="101" t="s">
        <v>177</v>
      </c>
      <c r="D282" s="102">
        <v>4490</v>
      </c>
      <c r="E282" s="103">
        <v>4</v>
      </c>
      <c r="F282" s="101" t="s">
        <v>178</v>
      </c>
      <c r="G282" s="101" t="s">
        <v>10</v>
      </c>
      <c r="H282" s="104">
        <v>1</v>
      </c>
      <c r="I282" s="104">
        <v>1</v>
      </c>
      <c r="J282" s="129"/>
      <c r="K282" s="106">
        <v>10961</v>
      </c>
      <c r="L282" s="107">
        <f>VLOOKUP(I282,'FY21 Billing Rates'!$A$2:$C$13,3,FALSE)*K282*3</f>
        <v>36105.534000000007</v>
      </c>
      <c r="M282" s="108" t="s">
        <v>352</v>
      </c>
      <c r="N282" s="109"/>
      <c r="O282" s="109">
        <v>10961</v>
      </c>
      <c r="P282" s="110">
        <f>VLOOKUP(I282,'FY21 Billing Rates'!$A$2:$C$13,3,FALSE)*O282*3</f>
        <v>36105.534000000007</v>
      </c>
      <c r="Q282" s="111"/>
      <c r="R282" s="111">
        <v>10961</v>
      </c>
      <c r="S282" s="112">
        <f>_xlfn.XLOOKUP($I282,'FY21 Billing Rates'!$A$2:$A$13,'FY21 Billing Rates'!$C$2:$C$13,,0)*R282*3</f>
        <v>36105.534000000007</v>
      </c>
      <c r="T282" s="113"/>
      <c r="U282" s="113">
        <v>10961</v>
      </c>
      <c r="V282" s="114">
        <f>_xlfn.XLOOKUP($I282,'FY21 Billing Rates'!$A$2:$A$13,'FY21 Billing Rates'!$C$2:$C$13,,0)*U282*3</f>
        <v>36105.534000000007</v>
      </c>
      <c r="W282" s="115">
        <f t="shared" si="5"/>
        <v>144422.13600000003</v>
      </c>
    </row>
    <row r="283" spans="1:23" s="41" customFormat="1" outlineLevel="2" x14ac:dyDescent="0.25">
      <c r="A283" s="99"/>
      <c r="B283" s="100"/>
      <c r="C283" s="101" t="s">
        <v>93</v>
      </c>
      <c r="D283" s="102">
        <v>2361</v>
      </c>
      <c r="E283" s="103">
        <v>4</v>
      </c>
      <c r="F283" s="101" t="s">
        <v>94</v>
      </c>
      <c r="G283" s="101" t="s">
        <v>10</v>
      </c>
      <c r="H283" s="104">
        <v>1</v>
      </c>
      <c r="I283" s="104">
        <v>1</v>
      </c>
      <c r="J283" s="129"/>
      <c r="K283" s="106">
        <v>11353</v>
      </c>
      <c r="L283" s="107">
        <f>VLOOKUP(I283,'FY21 Billing Rates'!$A$2:$C$13,3,FALSE)*K283*3</f>
        <v>37396.782000000007</v>
      </c>
      <c r="M283" s="108" t="s">
        <v>352</v>
      </c>
      <c r="N283" s="109"/>
      <c r="O283" s="109">
        <v>11353</v>
      </c>
      <c r="P283" s="110">
        <f>VLOOKUP(I283,'FY21 Billing Rates'!$A$2:$C$13,3,FALSE)*O283*3</f>
        <v>37396.782000000007</v>
      </c>
      <c r="Q283" s="111"/>
      <c r="R283" s="111">
        <v>11353</v>
      </c>
      <c r="S283" s="112">
        <f>_xlfn.XLOOKUP($I283,'FY21 Billing Rates'!$A$2:$A$13,'FY21 Billing Rates'!$C$2:$C$13,,0)*R283*3</f>
        <v>37396.782000000007</v>
      </c>
      <c r="T283" s="113"/>
      <c r="U283" s="113">
        <v>11353</v>
      </c>
      <c r="V283" s="114">
        <f>_xlfn.XLOOKUP($I283,'FY21 Billing Rates'!$A$2:$A$13,'FY21 Billing Rates'!$C$2:$C$13,,0)*U283*3</f>
        <v>37396.782000000007</v>
      </c>
      <c r="W283" s="115">
        <f t="shared" si="5"/>
        <v>149587.12800000003</v>
      </c>
    </row>
    <row r="284" spans="1:23" s="41" customFormat="1" outlineLevel="2" x14ac:dyDescent="0.25">
      <c r="A284" s="99"/>
      <c r="B284" s="100"/>
      <c r="C284" s="101" t="s">
        <v>144</v>
      </c>
      <c r="D284" s="102">
        <v>3743</v>
      </c>
      <c r="E284" s="103">
        <v>4</v>
      </c>
      <c r="F284" s="101" t="s">
        <v>145</v>
      </c>
      <c r="G284" s="101" t="s">
        <v>10</v>
      </c>
      <c r="H284" s="104">
        <v>1</v>
      </c>
      <c r="I284" s="104">
        <v>1</v>
      </c>
      <c r="J284" s="129"/>
      <c r="K284" s="106">
        <v>770</v>
      </c>
      <c r="L284" s="107">
        <f>VLOOKUP(I284,'FY21 Billing Rates'!$A$2:$C$13,3,FALSE)*K284*3</f>
        <v>2536.38</v>
      </c>
      <c r="M284" s="108" t="s">
        <v>352</v>
      </c>
      <c r="N284" s="109"/>
      <c r="O284" s="109">
        <v>770</v>
      </c>
      <c r="P284" s="110">
        <f>VLOOKUP(I284,'FY21 Billing Rates'!$A$2:$C$13,3,FALSE)*O284*3</f>
        <v>2536.38</v>
      </c>
      <c r="Q284" s="111"/>
      <c r="R284" s="111">
        <v>770</v>
      </c>
      <c r="S284" s="112">
        <f>_xlfn.XLOOKUP($I284,'FY21 Billing Rates'!$A$2:$A$13,'FY21 Billing Rates'!$C$2:$C$13,,0)*R284*3</f>
        <v>2536.38</v>
      </c>
      <c r="T284" s="113"/>
      <c r="U284" s="113">
        <v>770</v>
      </c>
      <c r="V284" s="114">
        <f>_xlfn.XLOOKUP($I284,'FY21 Billing Rates'!$A$2:$A$13,'FY21 Billing Rates'!$C$2:$C$13,,0)*U284*3</f>
        <v>2536.38</v>
      </c>
      <c r="W284" s="115">
        <f t="shared" si="5"/>
        <v>10145.52</v>
      </c>
    </row>
    <row r="285" spans="1:23" s="41" customFormat="1" outlineLevel="2" x14ac:dyDescent="0.25">
      <c r="A285" s="99"/>
      <c r="B285" s="100"/>
      <c r="C285" s="101" t="s">
        <v>154</v>
      </c>
      <c r="D285" s="102">
        <v>4061</v>
      </c>
      <c r="E285" s="103">
        <v>4</v>
      </c>
      <c r="F285" s="101" t="s">
        <v>155</v>
      </c>
      <c r="G285" s="101" t="s">
        <v>10</v>
      </c>
      <c r="H285" s="104">
        <v>1</v>
      </c>
      <c r="I285" s="104">
        <v>1</v>
      </c>
      <c r="J285" s="129"/>
      <c r="K285" s="106">
        <v>66146</v>
      </c>
      <c r="L285" s="107">
        <f>VLOOKUP(I285,'FY21 Billing Rates'!$A$2:$C$13,3,FALSE)*K285*3</f>
        <v>217884.924</v>
      </c>
      <c r="M285" s="108" t="s">
        <v>352</v>
      </c>
      <c r="N285" s="109"/>
      <c r="O285" s="109">
        <v>66146</v>
      </c>
      <c r="P285" s="110">
        <f>VLOOKUP(I285,'FY21 Billing Rates'!$A$2:$C$13,3,FALSE)*O285*3</f>
        <v>217884.924</v>
      </c>
      <c r="Q285" s="111"/>
      <c r="R285" s="111">
        <v>66146</v>
      </c>
      <c r="S285" s="112">
        <f>_xlfn.XLOOKUP($I285,'FY21 Billing Rates'!$A$2:$A$13,'FY21 Billing Rates'!$C$2:$C$13,,0)*R285*3</f>
        <v>217884.924</v>
      </c>
      <c r="T285" s="113"/>
      <c r="U285" s="113">
        <v>66146</v>
      </c>
      <c r="V285" s="114">
        <f>_xlfn.XLOOKUP($I285,'FY21 Billing Rates'!$A$2:$A$13,'FY21 Billing Rates'!$C$2:$C$13,,0)*U285*3</f>
        <v>217884.924</v>
      </c>
      <c r="W285" s="115">
        <f t="shared" si="5"/>
        <v>871539.696</v>
      </c>
    </row>
    <row r="286" spans="1:23" s="41" customFormat="1" outlineLevel="2" x14ac:dyDescent="0.25">
      <c r="A286" s="99"/>
      <c r="B286" s="100"/>
      <c r="C286" s="101" t="s">
        <v>87</v>
      </c>
      <c r="D286" s="102">
        <v>1526</v>
      </c>
      <c r="E286" s="103">
        <v>4</v>
      </c>
      <c r="F286" s="101" t="s">
        <v>88</v>
      </c>
      <c r="G286" s="101" t="s">
        <v>10</v>
      </c>
      <c r="H286" s="104">
        <v>1</v>
      </c>
      <c r="I286" s="104">
        <v>1</v>
      </c>
      <c r="J286" s="129"/>
      <c r="K286" s="106">
        <v>3545</v>
      </c>
      <c r="L286" s="107">
        <f>VLOOKUP(I286,'FY21 Billing Rates'!$A$2:$C$13,3,FALSE)*K286*3</f>
        <v>11677.230000000001</v>
      </c>
      <c r="M286" s="108" t="s">
        <v>352</v>
      </c>
      <c r="N286" s="109"/>
      <c r="O286" s="109">
        <v>3545</v>
      </c>
      <c r="P286" s="110">
        <f>VLOOKUP(I286,'FY21 Billing Rates'!$A$2:$C$13,3,FALSE)*O286*3</f>
        <v>11677.230000000001</v>
      </c>
      <c r="Q286" s="111"/>
      <c r="R286" s="111">
        <v>3545</v>
      </c>
      <c r="S286" s="112">
        <f>_xlfn.XLOOKUP($I286,'FY21 Billing Rates'!$A$2:$A$13,'FY21 Billing Rates'!$C$2:$C$13,,0)*R286*3</f>
        <v>11677.230000000001</v>
      </c>
      <c r="T286" s="113"/>
      <c r="U286" s="113">
        <v>3545</v>
      </c>
      <c r="V286" s="114">
        <f>_xlfn.XLOOKUP($I286,'FY21 Billing Rates'!$A$2:$A$13,'FY21 Billing Rates'!$C$2:$C$13,,0)*U286*3</f>
        <v>11677.230000000001</v>
      </c>
      <c r="W286" s="115">
        <f t="shared" si="5"/>
        <v>46708.920000000006</v>
      </c>
    </row>
    <row r="287" spans="1:23" s="41" customFormat="1" outlineLevel="2" x14ac:dyDescent="0.25">
      <c r="A287" s="99"/>
      <c r="B287" s="100"/>
      <c r="C287" s="101" t="s">
        <v>87</v>
      </c>
      <c r="D287" s="102">
        <v>1526</v>
      </c>
      <c r="E287" s="103">
        <v>4</v>
      </c>
      <c r="F287" s="101" t="s">
        <v>88</v>
      </c>
      <c r="G287" s="101" t="s">
        <v>10</v>
      </c>
      <c r="H287" s="104">
        <v>1</v>
      </c>
      <c r="I287" s="104">
        <v>1</v>
      </c>
      <c r="J287" s="129"/>
      <c r="K287" s="106">
        <v>1678</v>
      </c>
      <c r="L287" s="107">
        <f>VLOOKUP(I287,'FY21 Billing Rates'!$A$2:$C$13,3,FALSE)*K287*3</f>
        <v>5527.3320000000003</v>
      </c>
      <c r="M287" s="108" t="s">
        <v>352</v>
      </c>
      <c r="N287" s="109"/>
      <c r="O287" s="109">
        <v>1678</v>
      </c>
      <c r="P287" s="110">
        <f>VLOOKUP(I287,'FY21 Billing Rates'!$A$2:$C$13,3,FALSE)*O287*3</f>
        <v>5527.3320000000003</v>
      </c>
      <c r="Q287" s="111"/>
      <c r="R287" s="111">
        <v>1678</v>
      </c>
      <c r="S287" s="112">
        <f>_xlfn.XLOOKUP($I287,'FY21 Billing Rates'!$A$2:$A$13,'FY21 Billing Rates'!$C$2:$C$13,,0)*R287*3</f>
        <v>5527.3320000000003</v>
      </c>
      <c r="T287" s="113"/>
      <c r="U287" s="113">
        <v>1678</v>
      </c>
      <c r="V287" s="114">
        <f>_xlfn.XLOOKUP($I287,'FY21 Billing Rates'!$A$2:$A$13,'FY21 Billing Rates'!$C$2:$C$13,,0)*U287*3</f>
        <v>5527.3320000000003</v>
      </c>
      <c r="W287" s="115">
        <f t="shared" si="5"/>
        <v>22109.328000000001</v>
      </c>
    </row>
    <row r="288" spans="1:23" s="41" customFormat="1" outlineLevel="2" x14ac:dyDescent="0.25">
      <c r="A288" s="99"/>
      <c r="B288" s="100"/>
      <c r="C288" s="101" t="s">
        <v>17</v>
      </c>
      <c r="D288" s="102">
        <v>1004</v>
      </c>
      <c r="E288" s="103">
        <v>4</v>
      </c>
      <c r="F288" s="101" t="s">
        <v>18</v>
      </c>
      <c r="G288" s="101" t="s">
        <v>10</v>
      </c>
      <c r="H288" s="104">
        <v>1</v>
      </c>
      <c r="I288" s="104">
        <v>1</v>
      </c>
      <c r="J288" s="129"/>
      <c r="K288" s="106">
        <v>843</v>
      </c>
      <c r="L288" s="107">
        <f>VLOOKUP(I288,'FY21 Billing Rates'!$A$2:$C$13,3,FALSE)*K288*3</f>
        <v>2776.8420000000001</v>
      </c>
      <c r="M288" s="132" t="s">
        <v>352</v>
      </c>
      <c r="N288" s="109"/>
      <c r="O288" s="109">
        <v>843</v>
      </c>
      <c r="P288" s="110">
        <f>VLOOKUP(I288,'FY21 Billing Rates'!$A$2:$C$13,3,FALSE)*O288*3</f>
        <v>2776.8420000000001</v>
      </c>
      <c r="Q288" s="111"/>
      <c r="R288" s="111">
        <v>843</v>
      </c>
      <c r="S288" s="112">
        <f>_xlfn.XLOOKUP($I288,'FY21 Billing Rates'!$A$2:$A$13,'FY21 Billing Rates'!$C$2:$C$13,,0)*R288*3</f>
        <v>2776.8420000000001</v>
      </c>
      <c r="T288" s="113"/>
      <c r="U288" s="113">
        <v>843</v>
      </c>
      <c r="V288" s="114">
        <f>_xlfn.XLOOKUP($I288,'FY21 Billing Rates'!$A$2:$A$13,'FY21 Billing Rates'!$C$2:$C$13,,0)*U288*3</f>
        <v>2776.8420000000001</v>
      </c>
      <c r="W288" s="115">
        <f t="shared" si="5"/>
        <v>11107.368</v>
      </c>
    </row>
    <row r="289" spans="1:23" s="41" customFormat="1" outlineLevel="2" x14ac:dyDescent="0.25">
      <c r="A289" s="99"/>
      <c r="B289" s="100"/>
      <c r="C289" s="101" t="s">
        <v>100</v>
      </c>
      <c r="D289" s="102">
        <v>2631</v>
      </c>
      <c r="E289" s="103">
        <v>10</v>
      </c>
      <c r="F289" s="101" t="s">
        <v>101</v>
      </c>
      <c r="G289" s="101" t="s">
        <v>10</v>
      </c>
      <c r="H289" s="104">
        <v>1</v>
      </c>
      <c r="I289" s="104">
        <v>1</v>
      </c>
      <c r="J289" s="129"/>
      <c r="K289" s="106">
        <v>19484</v>
      </c>
      <c r="L289" s="107">
        <f>VLOOKUP(I289,'FY21 Billing Rates'!$A$2:$C$13,3,FALSE)*K289*3</f>
        <v>64180.296000000002</v>
      </c>
      <c r="M289" s="108" t="s">
        <v>352</v>
      </c>
      <c r="N289" s="109"/>
      <c r="O289" s="109">
        <v>19484</v>
      </c>
      <c r="P289" s="110">
        <f>VLOOKUP(I289,'FY21 Billing Rates'!$A$2:$C$13,3,FALSE)*O289*3</f>
        <v>64180.296000000002</v>
      </c>
      <c r="Q289" s="111"/>
      <c r="R289" s="111">
        <v>19484</v>
      </c>
      <c r="S289" s="112">
        <f>_xlfn.XLOOKUP($I289,'FY21 Billing Rates'!$A$2:$A$13,'FY21 Billing Rates'!$C$2:$C$13,,0)*R289*3</f>
        <v>64180.296000000002</v>
      </c>
      <c r="T289" s="113"/>
      <c r="U289" s="113">
        <v>19484</v>
      </c>
      <c r="V289" s="114">
        <f>_xlfn.XLOOKUP($I289,'FY21 Billing Rates'!$A$2:$A$13,'FY21 Billing Rates'!$C$2:$C$13,,0)*U289*3</f>
        <v>64180.296000000002</v>
      </c>
      <c r="W289" s="115">
        <f t="shared" si="5"/>
        <v>256721.18400000001</v>
      </c>
    </row>
    <row r="290" spans="1:23" s="41" customFormat="1" outlineLevel="2" x14ac:dyDescent="0.25">
      <c r="A290" s="99"/>
      <c r="B290" s="100"/>
      <c r="C290" s="101" t="s">
        <v>22</v>
      </c>
      <c r="D290" s="102">
        <v>1020</v>
      </c>
      <c r="E290" s="103">
        <v>4</v>
      </c>
      <c r="F290" s="101" t="s">
        <v>23</v>
      </c>
      <c r="G290" s="101" t="s">
        <v>10</v>
      </c>
      <c r="H290" s="104">
        <v>1</v>
      </c>
      <c r="I290" s="104">
        <v>1</v>
      </c>
      <c r="J290" s="129"/>
      <c r="K290" s="106">
        <v>1910</v>
      </c>
      <c r="L290" s="107">
        <f>VLOOKUP(I290,'FY21 Billing Rates'!$A$2:C288,3,FALSE)*K290*3</f>
        <v>6291.5400000000009</v>
      </c>
      <c r="M290" s="132" t="s">
        <v>352</v>
      </c>
      <c r="N290" s="109"/>
      <c r="O290" s="109">
        <v>1910</v>
      </c>
      <c r="P290" s="110">
        <f>VLOOKUP(I290,'FY21 Billing Rates'!$A$2:C288,3,FALSE)*O290*3</f>
        <v>6291.5400000000009</v>
      </c>
      <c r="Q290" s="111"/>
      <c r="R290" s="111">
        <v>1910</v>
      </c>
      <c r="S290" s="112">
        <f>_xlfn.XLOOKUP($I290,'FY21 Billing Rates'!$A$2:$A$13,'FY21 Billing Rates'!$C$2:$C$13,,0)*R290*3</f>
        <v>6291.5400000000009</v>
      </c>
      <c r="T290" s="113"/>
      <c r="U290" s="113">
        <v>1910</v>
      </c>
      <c r="V290" s="114">
        <f>_xlfn.XLOOKUP($I290,'FY21 Billing Rates'!$A$2:$A$13,'FY21 Billing Rates'!$C$2:$C$13,,0)*U290*3</f>
        <v>6291.5400000000009</v>
      </c>
      <c r="W290" s="115">
        <f t="shared" si="5"/>
        <v>25166.160000000003</v>
      </c>
    </row>
    <row r="291" spans="1:23" s="41" customFormat="1" outlineLevel="2" x14ac:dyDescent="0.25">
      <c r="A291" s="99"/>
      <c r="B291" s="100"/>
      <c r="C291" s="101" t="s">
        <v>8</v>
      </c>
      <c r="D291" s="102">
        <v>1000</v>
      </c>
      <c r="E291" s="103">
        <v>4</v>
      </c>
      <c r="F291" s="101" t="s">
        <v>9</v>
      </c>
      <c r="G291" s="101" t="s">
        <v>10</v>
      </c>
      <c r="H291" s="104">
        <v>1</v>
      </c>
      <c r="I291" s="104">
        <v>1</v>
      </c>
      <c r="J291" s="129"/>
      <c r="K291" s="106">
        <v>6341</v>
      </c>
      <c r="L291" s="107">
        <f>VLOOKUP(I291,'FY21 Billing Rates'!$A$2:C289,3,FALSE)*K291*3</f>
        <v>20887.254000000001</v>
      </c>
      <c r="M291" s="132" t="s">
        <v>352</v>
      </c>
      <c r="N291" s="109"/>
      <c r="O291" s="109">
        <v>6341</v>
      </c>
      <c r="P291" s="110">
        <f>VLOOKUP(I291,'FY21 Billing Rates'!$A$2:C289,3,FALSE)*O291*3</f>
        <v>20887.254000000001</v>
      </c>
      <c r="Q291" s="111"/>
      <c r="R291" s="111">
        <v>6341</v>
      </c>
      <c r="S291" s="112">
        <f>_xlfn.XLOOKUP($I291,'FY21 Billing Rates'!$A$2:$A$13,'FY21 Billing Rates'!$C$2:$C$13,,0)*R291*3</f>
        <v>20887.254000000001</v>
      </c>
      <c r="T291" s="113"/>
      <c r="U291" s="113">
        <v>6341</v>
      </c>
      <c r="V291" s="114">
        <f>_xlfn.XLOOKUP($I291,'FY21 Billing Rates'!$A$2:$A$13,'FY21 Billing Rates'!$C$2:$C$13,,0)*U291*3</f>
        <v>20887.254000000001</v>
      </c>
      <c r="W291" s="115">
        <f t="shared" si="5"/>
        <v>83549.016000000003</v>
      </c>
    </row>
    <row r="292" spans="1:23" s="41" customFormat="1" outlineLevel="2" x14ac:dyDescent="0.25">
      <c r="A292" s="99"/>
      <c r="B292" s="100"/>
      <c r="C292" s="101" t="s">
        <v>93</v>
      </c>
      <c r="D292" s="102">
        <v>4207</v>
      </c>
      <c r="E292" s="103">
        <v>4</v>
      </c>
      <c r="F292" s="101" t="s">
        <v>370</v>
      </c>
      <c r="G292" s="101" t="s">
        <v>10</v>
      </c>
      <c r="H292" s="104">
        <v>1</v>
      </c>
      <c r="I292" s="104">
        <v>1</v>
      </c>
      <c r="J292" s="129"/>
      <c r="K292" s="106">
        <v>7717.5</v>
      </c>
      <c r="L292" s="107">
        <f>VLOOKUP(I292,'FY21 Billing Rates'!$A$2:$C$13,3,FALSE)*K292*3</f>
        <v>25421.445</v>
      </c>
      <c r="M292" s="108" t="s">
        <v>352</v>
      </c>
      <c r="N292" s="109"/>
      <c r="O292" s="109">
        <v>7717.5</v>
      </c>
      <c r="P292" s="110">
        <f>VLOOKUP(I292,'FY21 Billing Rates'!$A$2:$C$13,3,FALSE)*O292*3</f>
        <v>25421.445</v>
      </c>
      <c r="Q292" s="111"/>
      <c r="R292" s="111">
        <v>7717.5</v>
      </c>
      <c r="S292" s="112">
        <f>_xlfn.XLOOKUP($I292,'FY21 Billing Rates'!$A$2:$A$13,'FY21 Billing Rates'!$C$2:$C$13,,0)*R292*3</f>
        <v>25421.445</v>
      </c>
      <c r="T292" s="113"/>
      <c r="U292" s="113">
        <v>7717.5</v>
      </c>
      <c r="V292" s="114">
        <f>_xlfn.XLOOKUP($I292,'FY21 Billing Rates'!$A$2:$A$13,'FY21 Billing Rates'!$C$2:$C$13,,0)*U292*3</f>
        <v>25421.445</v>
      </c>
      <c r="W292" s="115">
        <f t="shared" si="5"/>
        <v>101685.78</v>
      </c>
    </row>
    <row r="293" spans="1:23" s="128" customFormat="1" outlineLevel="1" x14ac:dyDescent="0.25">
      <c r="A293" s="117"/>
      <c r="B293" s="118"/>
      <c r="C293" s="119"/>
      <c r="D293" s="120"/>
      <c r="E293" s="121"/>
      <c r="F293" s="119"/>
      <c r="G293" s="119" t="s">
        <v>245</v>
      </c>
      <c r="H293" s="122"/>
      <c r="I293" s="122"/>
      <c r="J293" s="123">
        <v>224000</v>
      </c>
      <c r="K293" s="124">
        <f>SUBTOTAL(9,K258:K292)</f>
        <v>223999.5</v>
      </c>
      <c r="L293" s="127"/>
      <c r="M293" s="126"/>
      <c r="N293" s="124"/>
      <c r="O293" s="124">
        <f>SUBTOTAL(9,O258:O292)</f>
        <v>223999.5</v>
      </c>
      <c r="P293" s="127"/>
      <c r="Q293" s="124"/>
      <c r="R293" s="124">
        <f>SUM(R258:R292)</f>
        <v>223999.5</v>
      </c>
      <c r="S293" s="125"/>
      <c r="T293" s="124"/>
      <c r="U293" s="124">
        <f>SUM(U258:U292)</f>
        <v>223999.5</v>
      </c>
      <c r="V293" s="127"/>
      <c r="W293" s="127"/>
    </row>
    <row r="294" spans="1:23" s="41" customFormat="1" outlineLevel="2" x14ac:dyDescent="0.25">
      <c r="A294" s="99"/>
      <c r="B294" s="100"/>
      <c r="C294" s="101" t="s">
        <v>185</v>
      </c>
      <c r="D294" s="102">
        <v>4745</v>
      </c>
      <c r="E294" s="103">
        <v>4</v>
      </c>
      <c r="F294" s="101" t="s">
        <v>206</v>
      </c>
      <c r="G294" s="101" t="s">
        <v>207</v>
      </c>
      <c r="H294" s="104">
        <v>1</v>
      </c>
      <c r="I294" s="104">
        <v>1</v>
      </c>
      <c r="J294" s="129"/>
      <c r="K294" s="106">
        <v>6859</v>
      </c>
      <c r="L294" s="107">
        <f>VLOOKUP(I294,'FY21 Billing Rates'!$A$2:$C$13,3,FALSE)*K294*3</f>
        <v>22593.546000000002</v>
      </c>
      <c r="M294" s="108" t="s">
        <v>352</v>
      </c>
      <c r="N294" s="109"/>
      <c r="O294" s="109">
        <v>6859</v>
      </c>
      <c r="P294" s="110">
        <f>VLOOKUP(I294,'FY21 Billing Rates'!$A$2:$C$13,3,FALSE)*O294*3</f>
        <v>22593.546000000002</v>
      </c>
      <c r="Q294" s="111"/>
      <c r="R294" s="111">
        <v>6859</v>
      </c>
      <c r="S294" s="112">
        <f>_xlfn.XLOOKUP($I294,'FY21 Billing Rates'!$A$2:$A$13,'FY21 Billing Rates'!$C$2:$C$13,,0)*R294*3</f>
        <v>22593.546000000002</v>
      </c>
      <c r="T294" s="113"/>
      <c r="U294" s="113">
        <v>6859</v>
      </c>
      <c r="V294" s="114">
        <f>_xlfn.XLOOKUP($I294,'FY21 Billing Rates'!$A$2:$A$13,'FY21 Billing Rates'!$C$2:$C$13,,0)*U294*3</f>
        <v>22593.546000000002</v>
      </c>
      <c r="W294" s="115">
        <f t="shared" si="5"/>
        <v>90374.184000000008</v>
      </c>
    </row>
    <row r="295" spans="1:23" s="41" customFormat="1" outlineLevel="2" x14ac:dyDescent="0.25">
      <c r="A295" s="99"/>
      <c r="B295" s="100"/>
      <c r="C295" s="101" t="s">
        <v>185</v>
      </c>
      <c r="D295" s="102">
        <v>4745</v>
      </c>
      <c r="E295" s="103">
        <v>4</v>
      </c>
      <c r="F295" s="101" t="s">
        <v>206</v>
      </c>
      <c r="G295" s="101" t="s">
        <v>207</v>
      </c>
      <c r="H295" s="104">
        <v>3</v>
      </c>
      <c r="I295" s="104">
        <v>3</v>
      </c>
      <c r="J295" s="129"/>
      <c r="K295" s="106">
        <v>9891</v>
      </c>
      <c r="L295" s="107">
        <f>VLOOKUP(I295,'FY21 Billing Rates'!$A$2:$C$13,3,FALSE)*K295*3</f>
        <v>10385.549999999999</v>
      </c>
      <c r="M295" s="108" t="s">
        <v>352</v>
      </c>
      <c r="N295" s="109"/>
      <c r="O295" s="109">
        <v>9891</v>
      </c>
      <c r="P295" s="110">
        <f>VLOOKUP(I295,'FY21 Billing Rates'!$A$2:$C$13,3,FALSE)*O295*3</f>
        <v>10385.549999999999</v>
      </c>
      <c r="Q295" s="111"/>
      <c r="R295" s="111">
        <v>9891</v>
      </c>
      <c r="S295" s="112">
        <f>_xlfn.XLOOKUP($I295,'FY21 Billing Rates'!$A$2:$A$13,'FY21 Billing Rates'!$C$2:$C$13,,0)*R295*3</f>
        <v>10385.549999999999</v>
      </c>
      <c r="T295" s="113"/>
      <c r="U295" s="113">
        <v>9891</v>
      </c>
      <c r="V295" s="114">
        <f>_xlfn.XLOOKUP($I295,'FY21 Billing Rates'!$A$2:$A$13,'FY21 Billing Rates'!$C$2:$C$13,,0)*U295*3</f>
        <v>10385.549999999999</v>
      </c>
      <c r="W295" s="115">
        <f t="shared" si="5"/>
        <v>41542.199999999997</v>
      </c>
    </row>
    <row r="296" spans="1:23" s="128" customFormat="1" outlineLevel="1" x14ac:dyDescent="0.25">
      <c r="A296" s="117"/>
      <c r="B296" s="118"/>
      <c r="C296" s="119"/>
      <c r="D296" s="120"/>
      <c r="E296" s="121"/>
      <c r="F296" s="119"/>
      <c r="G296" s="119" t="s">
        <v>246</v>
      </c>
      <c r="H296" s="122"/>
      <c r="I296" s="122"/>
      <c r="J296" s="123">
        <v>16750</v>
      </c>
      <c r="K296" s="124">
        <f>SUBTOTAL(9,K294:K295)</f>
        <v>16750</v>
      </c>
      <c r="L296" s="127"/>
      <c r="M296" s="126"/>
      <c r="N296" s="124"/>
      <c r="O296" s="124">
        <f>SUBTOTAL(9,O294:O295)</f>
        <v>16750</v>
      </c>
      <c r="P296" s="127"/>
      <c r="Q296" s="124"/>
      <c r="R296" s="124">
        <f>SUM(R294:R295)</f>
        <v>16750</v>
      </c>
      <c r="S296" s="125"/>
      <c r="T296" s="124"/>
      <c r="U296" s="124">
        <f>SUM(U294:U295)</f>
        <v>16750</v>
      </c>
      <c r="V296" s="127"/>
      <c r="W296" s="127"/>
    </row>
    <row r="297" spans="1:23" s="41" customFormat="1" outlineLevel="2" x14ac:dyDescent="0.25">
      <c r="A297" s="99"/>
      <c r="B297" s="100"/>
      <c r="C297" s="101" t="s">
        <v>185</v>
      </c>
      <c r="D297" s="102">
        <v>4745</v>
      </c>
      <c r="E297" s="103">
        <v>4</v>
      </c>
      <c r="F297" s="101" t="s">
        <v>206</v>
      </c>
      <c r="G297" s="101" t="s">
        <v>190</v>
      </c>
      <c r="H297" s="104">
        <v>1</v>
      </c>
      <c r="I297" s="104">
        <v>1</v>
      </c>
      <c r="J297" s="129"/>
      <c r="K297" s="106">
        <v>306</v>
      </c>
      <c r="L297" s="107">
        <f>VLOOKUP(I297,'FY21 Billing Rates'!$A$2:$C$13,3,FALSE)*K297*3</f>
        <v>1007.9639999999999</v>
      </c>
      <c r="M297" s="108" t="s">
        <v>352</v>
      </c>
      <c r="N297" s="109"/>
      <c r="O297" s="109">
        <v>306</v>
      </c>
      <c r="P297" s="110">
        <f>VLOOKUP(I297,'FY21 Billing Rates'!$A$2:$C$13,3,FALSE)*O297*3</f>
        <v>1007.9639999999999</v>
      </c>
      <c r="Q297" s="111"/>
      <c r="R297" s="111">
        <v>306</v>
      </c>
      <c r="S297" s="112">
        <f>_xlfn.XLOOKUP($I297,'FY21 Billing Rates'!$A$2:$A$13,'FY21 Billing Rates'!$C$2:$C$13,,0)*R297*3</f>
        <v>1007.9639999999999</v>
      </c>
      <c r="T297" s="113"/>
      <c r="U297" s="113">
        <v>306</v>
      </c>
      <c r="V297" s="114">
        <f>_xlfn.XLOOKUP($I297,'FY21 Billing Rates'!$A$2:$A$13,'FY21 Billing Rates'!$C$2:$C$13,,0)*U297*3</f>
        <v>1007.9639999999999</v>
      </c>
      <c r="W297" s="115">
        <f t="shared" si="5"/>
        <v>4031.8559999999998</v>
      </c>
    </row>
    <row r="298" spans="1:23" s="41" customFormat="1" outlineLevel="2" x14ac:dyDescent="0.25">
      <c r="A298" s="99"/>
      <c r="B298" s="100"/>
      <c r="C298" s="101" t="s">
        <v>185</v>
      </c>
      <c r="D298" s="102">
        <v>4715</v>
      </c>
      <c r="E298" s="103">
        <v>4</v>
      </c>
      <c r="F298" s="101" t="s">
        <v>189</v>
      </c>
      <c r="G298" s="101" t="s">
        <v>190</v>
      </c>
      <c r="H298" s="104">
        <v>1</v>
      </c>
      <c r="I298" s="104">
        <v>1</v>
      </c>
      <c r="J298" s="129"/>
      <c r="K298" s="106">
        <v>110</v>
      </c>
      <c r="L298" s="107">
        <f>VLOOKUP(I298,'FY21 Billing Rates'!$A$2:$C$13,3,FALSE)*K298*3</f>
        <v>362.34000000000003</v>
      </c>
      <c r="M298" s="108" t="s">
        <v>352</v>
      </c>
      <c r="N298" s="109"/>
      <c r="O298" s="109">
        <v>110</v>
      </c>
      <c r="P298" s="110">
        <f>VLOOKUP(I298,'FY21 Billing Rates'!$A$2:$C$13,3,FALSE)*O298*3</f>
        <v>362.34000000000003</v>
      </c>
      <c r="Q298" s="111"/>
      <c r="R298" s="111">
        <v>110</v>
      </c>
      <c r="S298" s="112">
        <f>_xlfn.XLOOKUP($I298,'FY21 Billing Rates'!$A$2:$A$13,'FY21 Billing Rates'!$C$2:$C$13,,0)*R298*3</f>
        <v>362.34000000000003</v>
      </c>
      <c r="T298" s="113"/>
      <c r="U298" s="113">
        <v>110</v>
      </c>
      <c r="V298" s="114">
        <f>_xlfn.XLOOKUP($I298,'FY21 Billing Rates'!$A$2:$A$13,'FY21 Billing Rates'!$C$2:$C$13,,0)*U298*3</f>
        <v>362.34000000000003</v>
      </c>
      <c r="W298" s="115">
        <f t="shared" si="5"/>
        <v>1449.3600000000001</v>
      </c>
    </row>
    <row r="299" spans="1:23" s="64" customFormat="1" outlineLevel="2" x14ac:dyDescent="0.25">
      <c r="A299" s="99"/>
      <c r="B299" s="100"/>
      <c r="C299" s="101" t="s">
        <v>185</v>
      </c>
      <c r="D299" s="102">
        <v>4740</v>
      </c>
      <c r="E299" s="103">
        <v>4</v>
      </c>
      <c r="F299" s="101" t="s">
        <v>202</v>
      </c>
      <c r="G299" s="101" t="s">
        <v>190</v>
      </c>
      <c r="H299" s="104">
        <v>1</v>
      </c>
      <c r="I299" s="104">
        <v>1</v>
      </c>
      <c r="J299" s="129"/>
      <c r="K299" s="106">
        <v>238</v>
      </c>
      <c r="L299" s="107">
        <f>VLOOKUP(I299,'FY21 Billing Rates'!$A$2:$C$13,3,FALSE)*K299*3</f>
        <v>783.97199999999998</v>
      </c>
      <c r="M299" s="108" t="s">
        <v>352</v>
      </c>
      <c r="N299" s="109"/>
      <c r="O299" s="109">
        <v>238</v>
      </c>
      <c r="P299" s="110">
        <f>VLOOKUP(I299,'FY21 Billing Rates'!$A$2:$C$13,3,FALSE)*O299*3</f>
        <v>783.97199999999998</v>
      </c>
      <c r="Q299" s="111"/>
      <c r="R299" s="111">
        <v>238</v>
      </c>
      <c r="S299" s="112">
        <f>_xlfn.XLOOKUP($I299,'FY21 Billing Rates'!$A$2:$A$13,'FY21 Billing Rates'!$C$2:$C$13,,0)*R299*3</f>
        <v>783.97199999999998</v>
      </c>
      <c r="T299" s="113"/>
      <c r="U299" s="113">
        <v>238</v>
      </c>
      <c r="V299" s="114">
        <f>_xlfn.XLOOKUP($I299,'FY21 Billing Rates'!$A$2:$A$13,'FY21 Billing Rates'!$C$2:$C$13,,0)*U299*3</f>
        <v>783.97199999999998</v>
      </c>
      <c r="W299" s="115">
        <f t="shared" si="5"/>
        <v>3135.8879999999999</v>
      </c>
    </row>
    <row r="300" spans="1:23" s="41" customFormat="1" outlineLevel="2" x14ac:dyDescent="0.25">
      <c r="A300" s="99"/>
      <c r="B300" s="100"/>
      <c r="C300" s="101" t="s">
        <v>185</v>
      </c>
      <c r="D300" s="102">
        <v>4744</v>
      </c>
      <c r="E300" s="103">
        <v>4</v>
      </c>
      <c r="F300" s="101" t="s">
        <v>205</v>
      </c>
      <c r="G300" s="101" t="s">
        <v>190</v>
      </c>
      <c r="H300" s="104">
        <v>1</v>
      </c>
      <c r="I300" s="104">
        <v>1</v>
      </c>
      <c r="J300" s="129"/>
      <c r="K300" s="106">
        <v>120</v>
      </c>
      <c r="L300" s="107">
        <f>VLOOKUP(I300,'FY21 Billing Rates'!$A$2:$C$13,3,FALSE)*K300*3</f>
        <v>395.28000000000009</v>
      </c>
      <c r="M300" s="108" t="s">
        <v>352</v>
      </c>
      <c r="N300" s="109"/>
      <c r="O300" s="109">
        <v>120</v>
      </c>
      <c r="P300" s="110">
        <f>VLOOKUP(I300,'FY21 Billing Rates'!$A$2:$C$13,3,FALSE)*O300*3</f>
        <v>395.28000000000009</v>
      </c>
      <c r="Q300" s="111"/>
      <c r="R300" s="111">
        <v>120</v>
      </c>
      <c r="S300" s="112">
        <f>_xlfn.XLOOKUP($I300,'FY21 Billing Rates'!$A$2:$A$13,'FY21 Billing Rates'!$C$2:$C$13,,0)*R300*3</f>
        <v>395.28000000000009</v>
      </c>
      <c r="T300" s="113"/>
      <c r="U300" s="113">
        <v>120</v>
      </c>
      <c r="V300" s="114">
        <f>_xlfn.XLOOKUP($I300,'FY21 Billing Rates'!$A$2:$A$13,'FY21 Billing Rates'!$C$2:$C$13,,0)*U300*3</f>
        <v>395.28000000000009</v>
      </c>
      <c r="W300" s="115">
        <f t="shared" si="5"/>
        <v>1581.1200000000003</v>
      </c>
    </row>
    <row r="301" spans="1:23" s="64" customFormat="1" outlineLevel="2" x14ac:dyDescent="0.25">
      <c r="A301" s="99"/>
      <c r="B301" s="100"/>
      <c r="C301" s="101" t="s">
        <v>185</v>
      </c>
      <c r="D301" s="102">
        <v>4735</v>
      </c>
      <c r="E301" s="103">
        <v>4</v>
      </c>
      <c r="F301" s="101" t="s">
        <v>197</v>
      </c>
      <c r="G301" s="101" t="s">
        <v>190</v>
      </c>
      <c r="H301" s="104">
        <v>1</v>
      </c>
      <c r="I301" s="104">
        <v>1</v>
      </c>
      <c r="J301" s="129"/>
      <c r="K301" s="106">
        <v>17766</v>
      </c>
      <c r="L301" s="107">
        <f>VLOOKUP(I301,'FY21 Billing Rates'!$A$2:$C$13,3,FALSE)*K301*3</f>
        <v>58521.204000000012</v>
      </c>
      <c r="M301" s="108" t="s">
        <v>352</v>
      </c>
      <c r="N301" s="109"/>
      <c r="O301" s="109">
        <v>17766</v>
      </c>
      <c r="P301" s="110">
        <f>VLOOKUP(I301,'FY21 Billing Rates'!$A$2:$C$13,3,FALSE)*O301*3</f>
        <v>58521.204000000012</v>
      </c>
      <c r="Q301" s="111"/>
      <c r="R301" s="111">
        <v>17766</v>
      </c>
      <c r="S301" s="112">
        <f>_xlfn.XLOOKUP($I301,'FY21 Billing Rates'!$A$2:$A$13,'FY21 Billing Rates'!$C$2:$C$13,,0)*R301*3</f>
        <v>58521.204000000012</v>
      </c>
      <c r="T301" s="113"/>
      <c r="U301" s="113">
        <v>17766</v>
      </c>
      <c r="V301" s="114">
        <f>_xlfn.XLOOKUP($I301,'FY21 Billing Rates'!$A$2:$A$13,'FY21 Billing Rates'!$C$2:$C$13,,0)*U301*3</f>
        <v>58521.204000000012</v>
      </c>
      <c r="W301" s="115">
        <f t="shared" si="5"/>
        <v>234084.81600000005</v>
      </c>
    </row>
    <row r="302" spans="1:23" s="128" customFormat="1" outlineLevel="1" x14ac:dyDescent="0.25">
      <c r="A302" s="117"/>
      <c r="B302" s="118"/>
      <c r="C302" s="119"/>
      <c r="D302" s="120"/>
      <c r="E302" s="121"/>
      <c r="F302" s="119"/>
      <c r="G302" s="119" t="s">
        <v>247</v>
      </c>
      <c r="H302" s="122"/>
      <c r="I302" s="122"/>
      <c r="J302" s="123">
        <v>18540</v>
      </c>
      <c r="K302" s="124">
        <f>SUBTOTAL(9,K297:K301)</f>
        <v>18540</v>
      </c>
      <c r="L302" s="127"/>
      <c r="M302" s="126"/>
      <c r="N302" s="124"/>
      <c r="O302" s="124">
        <f>SUBTOTAL(9,O297:O301)</f>
        <v>18540</v>
      </c>
      <c r="P302" s="127"/>
      <c r="Q302" s="124"/>
      <c r="R302" s="124">
        <f>SUM(R297:R301)</f>
        <v>18540</v>
      </c>
      <c r="S302" s="125"/>
      <c r="T302" s="124"/>
      <c r="U302" s="124">
        <f>SUM(U297:U301)</f>
        <v>18540</v>
      </c>
      <c r="V302" s="127"/>
      <c r="W302" s="127"/>
    </row>
    <row r="303" spans="1:23" s="41" customFormat="1" outlineLevel="2" x14ac:dyDescent="0.25">
      <c r="A303" s="99"/>
      <c r="B303" s="100"/>
      <c r="C303" s="101" t="s">
        <v>185</v>
      </c>
      <c r="D303" s="102">
        <v>4715</v>
      </c>
      <c r="E303" s="103">
        <v>4</v>
      </c>
      <c r="F303" s="101" t="s">
        <v>189</v>
      </c>
      <c r="G303" s="101" t="s">
        <v>191</v>
      </c>
      <c r="H303" s="104">
        <v>1</v>
      </c>
      <c r="I303" s="104">
        <v>1</v>
      </c>
      <c r="J303" s="129"/>
      <c r="K303" s="106">
        <v>10255</v>
      </c>
      <c r="L303" s="107">
        <f>VLOOKUP(I303,'FY21 Billing Rates'!$A$2:$C$13,3,FALSE)*K303*3</f>
        <v>33779.97</v>
      </c>
      <c r="M303" s="108" t="s">
        <v>352</v>
      </c>
      <c r="N303" s="109"/>
      <c r="O303" s="109">
        <v>10255</v>
      </c>
      <c r="P303" s="110">
        <f>VLOOKUP(I303,'FY21 Billing Rates'!$A$2:$C$13,3,FALSE)*O303*3</f>
        <v>33779.97</v>
      </c>
      <c r="Q303" s="111"/>
      <c r="R303" s="111">
        <v>10255</v>
      </c>
      <c r="S303" s="112">
        <f>_xlfn.XLOOKUP($I303,'FY21 Billing Rates'!$A$2:$A$13,'FY21 Billing Rates'!$C$2:$C$13,,0)*R303*3</f>
        <v>33779.97</v>
      </c>
      <c r="T303" s="113"/>
      <c r="U303" s="113">
        <v>10255</v>
      </c>
      <c r="V303" s="114">
        <f>_xlfn.XLOOKUP($I303,'FY21 Billing Rates'!$A$2:$A$13,'FY21 Billing Rates'!$C$2:$C$13,,0)*U303*3</f>
        <v>33779.97</v>
      </c>
      <c r="W303" s="115">
        <f t="shared" si="5"/>
        <v>135119.88</v>
      </c>
    </row>
    <row r="304" spans="1:23" s="128" customFormat="1" outlineLevel="1" x14ac:dyDescent="0.25">
      <c r="A304" s="117"/>
      <c r="B304" s="118"/>
      <c r="C304" s="119"/>
      <c r="D304" s="120"/>
      <c r="E304" s="121"/>
      <c r="F304" s="119"/>
      <c r="G304" s="119" t="s">
        <v>248</v>
      </c>
      <c r="H304" s="122"/>
      <c r="I304" s="122"/>
      <c r="J304" s="123">
        <v>10255</v>
      </c>
      <c r="K304" s="124">
        <f>SUBTOTAL(9,K303:K303)</f>
        <v>10255</v>
      </c>
      <c r="L304" s="127"/>
      <c r="M304" s="126"/>
      <c r="N304" s="124"/>
      <c r="O304" s="124">
        <f>SUBTOTAL(9,O303:O303)</f>
        <v>10255</v>
      </c>
      <c r="P304" s="127"/>
      <c r="Q304" s="124"/>
      <c r="R304" s="124">
        <f>SUM(R303)</f>
        <v>10255</v>
      </c>
      <c r="S304" s="125"/>
      <c r="T304" s="124"/>
      <c r="U304" s="124">
        <f>SUM(U303)</f>
        <v>10255</v>
      </c>
      <c r="V304" s="127"/>
      <c r="W304" s="127"/>
    </row>
    <row r="305" spans="1:23" s="41" customFormat="1" outlineLevel="2" x14ac:dyDescent="0.25">
      <c r="A305" s="99"/>
      <c r="B305" s="100"/>
      <c r="C305" s="101" t="s">
        <v>185</v>
      </c>
      <c r="D305" s="102">
        <v>4722</v>
      </c>
      <c r="E305" s="103">
        <v>4</v>
      </c>
      <c r="F305" s="101" t="s">
        <v>193</v>
      </c>
      <c r="G305" s="101" t="s">
        <v>372</v>
      </c>
      <c r="H305" s="104">
        <v>1</v>
      </c>
      <c r="I305" s="104">
        <v>1</v>
      </c>
      <c r="J305" s="129"/>
      <c r="K305" s="106">
        <v>838</v>
      </c>
      <c r="L305" s="107">
        <f>VLOOKUP(I305,'FY21 Billing Rates'!$A$2:$C$13,3,FALSE)*K305*3</f>
        <v>2760.3720000000003</v>
      </c>
      <c r="M305" s="108" t="s">
        <v>352</v>
      </c>
      <c r="N305" s="109"/>
      <c r="O305" s="109">
        <v>838</v>
      </c>
      <c r="P305" s="110">
        <f>VLOOKUP(I305,'FY21 Billing Rates'!$A$2:$C$13,3,FALSE)*O305*3</f>
        <v>2760.3720000000003</v>
      </c>
      <c r="Q305" s="111"/>
      <c r="R305" s="111">
        <v>838</v>
      </c>
      <c r="S305" s="112">
        <f>_xlfn.XLOOKUP($I305,'FY21 Billing Rates'!$A$2:$A$13,'FY21 Billing Rates'!$C$2:$C$13,,0)*R305*3</f>
        <v>2760.3720000000003</v>
      </c>
      <c r="T305" s="113"/>
      <c r="U305" s="113">
        <v>838</v>
      </c>
      <c r="V305" s="114">
        <f>_xlfn.XLOOKUP($I305,'FY21 Billing Rates'!$A$2:$A$13,'FY21 Billing Rates'!$C$2:$C$13,,0)*U305*3</f>
        <v>2760.3720000000003</v>
      </c>
      <c r="W305" s="115">
        <f t="shared" si="5"/>
        <v>11041.488000000001</v>
      </c>
    </row>
    <row r="306" spans="1:23" s="128" customFormat="1" outlineLevel="1" x14ac:dyDescent="0.25">
      <c r="A306" s="117"/>
      <c r="B306" s="118"/>
      <c r="C306" s="119"/>
      <c r="D306" s="120"/>
      <c r="E306" s="121"/>
      <c r="F306" s="119"/>
      <c r="G306" s="119" t="s">
        <v>373</v>
      </c>
      <c r="H306" s="122"/>
      <c r="I306" s="122"/>
      <c r="J306" s="123">
        <v>810</v>
      </c>
      <c r="K306" s="124">
        <f>SUBTOTAL(9,K305:K305)</f>
        <v>838</v>
      </c>
      <c r="L306" s="127"/>
      <c r="M306" s="126"/>
      <c r="N306" s="124"/>
      <c r="O306" s="124">
        <f>SUBTOTAL(9,O305:O305)</f>
        <v>838</v>
      </c>
      <c r="P306" s="127"/>
      <c r="Q306" s="124"/>
      <c r="R306" s="124">
        <f>SUM(R305)</f>
        <v>838</v>
      </c>
      <c r="S306" s="125"/>
      <c r="T306" s="124"/>
      <c r="U306" s="124">
        <f>SUM(U305)</f>
        <v>838</v>
      </c>
      <c r="V306" s="127"/>
      <c r="W306" s="127"/>
    </row>
    <row r="307" spans="1:23" s="64" customFormat="1" outlineLevel="2" x14ac:dyDescent="0.25">
      <c r="A307" s="99">
        <v>41</v>
      </c>
      <c r="B307" s="100"/>
      <c r="C307" s="101" t="s">
        <v>185</v>
      </c>
      <c r="D307" s="102">
        <v>4735</v>
      </c>
      <c r="E307" s="103">
        <v>4</v>
      </c>
      <c r="F307" s="101" t="s">
        <v>197</v>
      </c>
      <c r="G307" s="101" t="s">
        <v>198</v>
      </c>
      <c r="H307" s="104">
        <v>1</v>
      </c>
      <c r="I307" s="104">
        <v>1</v>
      </c>
      <c r="J307" s="129"/>
      <c r="K307" s="106">
        <v>1200</v>
      </c>
      <c r="L307" s="107">
        <f>VLOOKUP(I307,'FY21 Billing Rates'!$A$2:$C$13,3,FALSE)*K307*3</f>
        <v>3952.8</v>
      </c>
      <c r="M307" s="108" t="s">
        <v>352</v>
      </c>
      <c r="N307" s="109">
        <v>-1200</v>
      </c>
      <c r="O307" s="109">
        <v>1200</v>
      </c>
      <c r="P307" s="116">
        <f>VLOOKUP(I307,'FY21 Billing Rates'!$A$2:$C$13,3,FALSE)*O307*1</f>
        <v>1317.6000000000001</v>
      </c>
      <c r="Q307" s="111"/>
      <c r="R307" s="111">
        <v>0</v>
      </c>
      <c r="S307" s="112">
        <f>_xlfn.XLOOKUP($I307,'FY21 Billing Rates'!$A$2:$A$13,'FY21 Billing Rates'!$C$2:$C$13,,0)*R307*3</f>
        <v>0</v>
      </c>
      <c r="T307" s="113"/>
      <c r="U307" s="113">
        <v>0</v>
      </c>
      <c r="V307" s="114">
        <f>_xlfn.XLOOKUP($I307,'FY21 Billing Rates'!$A$2:$A$13,'FY21 Billing Rates'!$C$2:$C$13,,0)*U307*3</f>
        <v>0</v>
      </c>
      <c r="W307" s="115">
        <f t="shared" si="5"/>
        <v>5270.4000000000005</v>
      </c>
    </row>
    <row r="308" spans="1:23" s="128" customFormat="1" outlineLevel="1" x14ac:dyDescent="0.25">
      <c r="A308" s="117"/>
      <c r="B308" s="118"/>
      <c r="C308" s="119"/>
      <c r="D308" s="120"/>
      <c r="E308" s="121"/>
      <c r="F308" s="119"/>
      <c r="G308" s="119" t="s">
        <v>249</v>
      </c>
      <c r="H308" s="122"/>
      <c r="I308" s="122"/>
      <c r="J308" s="123">
        <v>1200</v>
      </c>
      <c r="K308" s="124">
        <f>SUBTOTAL(9,K307:K307)</f>
        <v>1200</v>
      </c>
      <c r="L308" s="127"/>
      <c r="M308" s="126"/>
      <c r="N308" s="124"/>
      <c r="O308" s="124">
        <f>SUBTOTAL(9,O307:O307)</f>
        <v>1200</v>
      </c>
      <c r="P308" s="127"/>
      <c r="Q308" s="124"/>
      <c r="R308" s="124">
        <f>SUM(R307)</f>
        <v>0</v>
      </c>
      <c r="S308" s="125"/>
      <c r="T308" s="124"/>
      <c r="U308" s="124">
        <f>SUM(U307)</f>
        <v>0</v>
      </c>
      <c r="V308" s="127"/>
      <c r="W308" s="127"/>
    </row>
    <row r="309" spans="1:23" s="41" customFormat="1" outlineLevel="2" x14ac:dyDescent="0.25">
      <c r="A309" s="99"/>
      <c r="B309" s="100"/>
      <c r="C309" s="101" t="s">
        <v>48</v>
      </c>
      <c r="D309" s="102">
        <v>1349</v>
      </c>
      <c r="E309" s="103">
        <v>4</v>
      </c>
      <c r="F309" s="101" t="s">
        <v>49</v>
      </c>
      <c r="G309" s="101" t="s">
        <v>63</v>
      </c>
      <c r="H309" s="104">
        <v>11</v>
      </c>
      <c r="I309" s="104">
        <v>8</v>
      </c>
      <c r="J309" s="129"/>
      <c r="K309" s="106">
        <v>65</v>
      </c>
      <c r="L309" s="107">
        <f>VLOOKUP(I309,'FY21 Billing Rates'!$A$2:$C$13,3,FALSE)*K309*3</f>
        <v>0</v>
      </c>
      <c r="M309" s="108" t="s">
        <v>352</v>
      </c>
      <c r="N309" s="109"/>
      <c r="O309" s="109">
        <v>65</v>
      </c>
      <c r="P309" s="110">
        <f>VLOOKUP(I309,'FY21 Billing Rates'!$A$2:$C$13,3,FALSE)*O309*3</f>
        <v>0</v>
      </c>
      <c r="Q309" s="111"/>
      <c r="R309" s="111">
        <v>65</v>
      </c>
      <c r="S309" s="112">
        <f>_xlfn.XLOOKUP($I309,'FY21 Billing Rates'!$A$2:$A$13,'FY21 Billing Rates'!$C$2:$C$13,,0)*R309*3</f>
        <v>0</v>
      </c>
      <c r="T309" s="113"/>
      <c r="U309" s="113">
        <v>65</v>
      </c>
      <c r="V309" s="114">
        <f>_xlfn.XLOOKUP($I309,'FY21 Billing Rates'!$A$2:$A$13,'FY21 Billing Rates'!$C$2:$C$13,,0)*U309*3</f>
        <v>0</v>
      </c>
      <c r="W309" s="115">
        <f t="shared" ref="W309:W360" si="6">L309+P309+S309+V309</f>
        <v>0</v>
      </c>
    </row>
    <row r="310" spans="1:23" s="64" customFormat="1" outlineLevel="2" x14ac:dyDescent="0.25">
      <c r="A310" s="99">
        <v>42</v>
      </c>
      <c r="B310" s="100"/>
      <c r="C310" s="101" t="s">
        <v>185</v>
      </c>
      <c r="D310" s="102">
        <v>4735</v>
      </c>
      <c r="E310" s="103">
        <v>4</v>
      </c>
      <c r="F310" s="101" t="s">
        <v>197</v>
      </c>
      <c r="G310" s="101" t="s">
        <v>63</v>
      </c>
      <c r="H310" s="104">
        <v>1</v>
      </c>
      <c r="I310" s="104">
        <v>1</v>
      </c>
      <c r="J310" s="129"/>
      <c r="K310" s="106">
        <v>700</v>
      </c>
      <c r="L310" s="107">
        <f>VLOOKUP(I310,'FY21 Billing Rates'!$A$2:$C$13,3,FALSE)*K310*3</f>
        <v>2305.8000000000002</v>
      </c>
      <c r="M310" s="147"/>
      <c r="N310" s="109"/>
      <c r="O310" s="109">
        <v>700</v>
      </c>
      <c r="P310" s="116">
        <f>VLOOKUP(I310,'FY21 Billing Rates'!$A$2:$C$13,3,FALSE)*O310*3*2</f>
        <v>4611.6000000000004</v>
      </c>
      <c r="Q310" s="111"/>
      <c r="R310" s="111">
        <v>700</v>
      </c>
      <c r="S310" s="112">
        <f>_xlfn.XLOOKUP($I310,'FY21 Billing Rates'!$A$2:$A$13,'FY21 Billing Rates'!$C$2:$C$13,,0)*R310*3</f>
        <v>2305.8000000000002</v>
      </c>
      <c r="T310" s="113"/>
      <c r="U310" s="113">
        <v>700</v>
      </c>
      <c r="V310" s="114">
        <f>_xlfn.XLOOKUP($I310,'FY21 Billing Rates'!$A$2:$A$13,'FY21 Billing Rates'!$C$2:$C$13,,0)*U310*3</f>
        <v>2305.8000000000002</v>
      </c>
      <c r="W310" s="115">
        <f t="shared" si="6"/>
        <v>11529</v>
      </c>
    </row>
    <row r="311" spans="1:23" s="128" customFormat="1" outlineLevel="1" x14ac:dyDescent="0.25">
      <c r="A311" s="117"/>
      <c r="B311" s="118"/>
      <c r="C311" s="119"/>
      <c r="D311" s="120"/>
      <c r="E311" s="121"/>
      <c r="F311" s="119"/>
      <c r="G311" s="119" t="s">
        <v>250</v>
      </c>
      <c r="H311" s="122"/>
      <c r="I311" s="122"/>
      <c r="J311" s="123">
        <v>765</v>
      </c>
      <c r="K311" s="124">
        <f>SUBTOTAL(9,K309:K310)</f>
        <v>765</v>
      </c>
      <c r="L311" s="127"/>
      <c r="M311" s="126"/>
      <c r="N311" s="124"/>
      <c r="O311" s="124">
        <f>SUBTOTAL(9,O309:O310)</f>
        <v>765</v>
      </c>
      <c r="P311" s="127"/>
      <c r="Q311" s="124"/>
      <c r="R311" s="124">
        <f>SUM(R309:R310)</f>
        <v>765</v>
      </c>
      <c r="S311" s="125"/>
      <c r="T311" s="124"/>
      <c r="U311" s="124">
        <f>SUM(U309:U310)</f>
        <v>765</v>
      </c>
      <c r="V311" s="127"/>
      <c r="W311" s="127"/>
    </row>
    <row r="312" spans="1:23" s="41" customFormat="1" outlineLevel="2" x14ac:dyDescent="0.25">
      <c r="A312" s="99"/>
      <c r="B312" s="100"/>
      <c r="C312" s="101" t="s">
        <v>72</v>
      </c>
      <c r="D312" s="102">
        <v>1385</v>
      </c>
      <c r="E312" s="103">
        <v>4</v>
      </c>
      <c r="F312" s="101" t="s">
        <v>78</v>
      </c>
      <c r="G312" s="101" t="s">
        <v>64</v>
      </c>
      <c r="H312" s="104">
        <v>3</v>
      </c>
      <c r="I312" s="104">
        <v>3</v>
      </c>
      <c r="J312" s="129"/>
      <c r="K312" s="106">
        <v>600</v>
      </c>
      <c r="L312" s="107">
        <f>VLOOKUP(I312,'FY21 Billing Rates'!$A$2:$C$13,3,FALSE)*K312*3</f>
        <v>630</v>
      </c>
      <c r="M312" s="108" t="s">
        <v>352</v>
      </c>
      <c r="N312" s="109"/>
      <c r="O312" s="109">
        <v>600</v>
      </c>
      <c r="P312" s="110">
        <f>VLOOKUP(I312,'FY21 Billing Rates'!$A$2:$C$13,3,FALSE)*O312*3</f>
        <v>630</v>
      </c>
      <c r="Q312" s="111"/>
      <c r="R312" s="111">
        <v>600</v>
      </c>
      <c r="S312" s="112">
        <f>_xlfn.XLOOKUP($I312,'FY21 Billing Rates'!$A$2:$A$13,'FY21 Billing Rates'!$C$2:$C$13,,0)*R312*3</f>
        <v>630</v>
      </c>
      <c r="T312" s="113"/>
      <c r="U312" s="113">
        <v>600</v>
      </c>
      <c r="V312" s="114">
        <f>_xlfn.XLOOKUP($I312,'FY21 Billing Rates'!$A$2:$A$13,'FY21 Billing Rates'!$C$2:$C$13,,0)*U312*3</f>
        <v>630</v>
      </c>
      <c r="W312" s="115">
        <f t="shared" si="6"/>
        <v>2520</v>
      </c>
    </row>
    <row r="313" spans="1:23" s="41" customFormat="1" outlineLevel="2" x14ac:dyDescent="0.25">
      <c r="A313" s="99"/>
      <c r="B313" s="100"/>
      <c r="C313" s="101" t="s">
        <v>72</v>
      </c>
      <c r="D313" s="102">
        <v>1386</v>
      </c>
      <c r="E313" s="103">
        <v>4</v>
      </c>
      <c r="F313" s="101" t="s">
        <v>79</v>
      </c>
      <c r="G313" s="101" t="s">
        <v>64</v>
      </c>
      <c r="H313" s="104">
        <v>3</v>
      </c>
      <c r="I313" s="104">
        <v>3</v>
      </c>
      <c r="J313" s="129"/>
      <c r="K313" s="106">
        <v>540</v>
      </c>
      <c r="L313" s="107">
        <f>VLOOKUP(I313,'FY21 Billing Rates'!$A$2:$C$13,3,FALSE)*K313*3</f>
        <v>567</v>
      </c>
      <c r="M313" s="108" t="s">
        <v>352</v>
      </c>
      <c r="N313" s="109">
        <v>160</v>
      </c>
      <c r="O313" s="109">
        <f>K313+N313</f>
        <v>700</v>
      </c>
      <c r="P313" s="116">
        <f>VLOOKUP(I313,'FY21 Billing Rates'!$A$2:$C$13,3,FALSE)*O313*3</f>
        <v>734.99999999999989</v>
      </c>
      <c r="Q313" s="111"/>
      <c r="R313" s="111">
        <v>700</v>
      </c>
      <c r="S313" s="112">
        <f>_xlfn.XLOOKUP($I313,'FY21 Billing Rates'!$A$2:$A$13,'FY21 Billing Rates'!$C$2:$C$13,,0)*R313*3</f>
        <v>734.99999999999989</v>
      </c>
      <c r="T313" s="113"/>
      <c r="U313" s="113">
        <v>700</v>
      </c>
      <c r="V313" s="114">
        <f>_xlfn.XLOOKUP($I313,'FY21 Billing Rates'!$A$2:$A$13,'FY21 Billing Rates'!$C$2:$C$13,,0)*U313*3</f>
        <v>734.99999999999989</v>
      </c>
      <c r="W313" s="115">
        <f t="shared" si="6"/>
        <v>2772</v>
      </c>
    </row>
    <row r="314" spans="1:23" s="41" customFormat="1" outlineLevel="2" x14ac:dyDescent="0.25">
      <c r="A314" s="99"/>
      <c r="B314" s="100"/>
      <c r="C314" s="101" t="s">
        <v>48</v>
      </c>
      <c r="D314" s="102">
        <v>1349</v>
      </c>
      <c r="E314" s="103">
        <v>12</v>
      </c>
      <c r="F314" s="101" t="s">
        <v>49</v>
      </c>
      <c r="G314" s="101" t="s">
        <v>64</v>
      </c>
      <c r="H314" s="104">
        <v>3</v>
      </c>
      <c r="I314" s="104">
        <v>8</v>
      </c>
      <c r="J314" s="129"/>
      <c r="K314" s="106">
        <v>300</v>
      </c>
      <c r="L314" s="107">
        <f>VLOOKUP(I314,'FY21 Billing Rates'!$A$2:$C$13,3,FALSE)*K314*3</f>
        <v>0</v>
      </c>
      <c r="M314" s="108" t="s">
        <v>352</v>
      </c>
      <c r="N314" s="109"/>
      <c r="O314" s="109">
        <v>140</v>
      </c>
      <c r="P314" s="110">
        <f>VLOOKUP(I314,'FY21 Billing Rates'!$A$2:$C$13,3,FALSE)*O314*3</f>
        <v>0</v>
      </c>
      <c r="Q314" s="111"/>
      <c r="R314" s="111">
        <v>140</v>
      </c>
      <c r="S314" s="112">
        <f>_xlfn.XLOOKUP($I314,'FY21 Billing Rates'!$A$2:$A$13,'FY21 Billing Rates'!$C$2:$C$13,,0)*R314*3</f>
        <v>0</v>
      </c>
      <c r="T314" s="113"/>
      <c r="U314" s="113">
        <v>140</v>
      </c>
      <c r="V314" s="114">
        <f>_xlfn.XLOOKUP($I314,'FY21 Billing Rates'!$A$2:$A$13,'FY21 Billing Rates'!$C$2:$C$13,,0)*U314*3</f>
        <v>0</v>
      </c>
      <c r="W314" s="115">
        <f t="shared" si="6"/>
        <v>0</v>
      </c>
    </row>
    <row r="315" spans="1:23" s="128" customFormat="1" outlineLevel="1" x14ac:dyDescent="0.25">
      <c r="A315" s="117"/>
      <c r="B315" s="118"/>
      <c r="C315" s="119"/>
      <c r="D315" s="120"/>
      <c r="E315" s="121"/>
      <c r="F315" s="119"/>
      <c r="G315" s="119" t="s">
        <v>251</v>
      </c>
      <c r="H315" s="122"/>
      <c r="I315" s="122"/>
      <c r="J315" s="123">
        <v>1440</v>
      </c>
      <c r="K315" s="124">
        <f>SUBTOTAL(9,K312:K314)</f>
        <v>1440</v>
      </c>
      <c r="L315" s="127"/>
      <c r="M315" s="126"/>
      <c r="N315" s="124"/>
      <c r="O315" s="124">
        <f>SUBTOTAL(9,O312:O314)</f>
        <v>1440</v>
      </c>
      <c r="P315" s="127"/>
      <c r="Q315" s="124"/>
      <c r="R315" s="124">
        <f>SUM(R312:R314)</f>
        <v>1440</v>
      </c>
      <c r="S315" s="125"/>
      <c r="T315" s="124"/>
      <c r="U315" s="124">
        <f>SUM(U312:U314)</f>
        <v>1440</v>
      </c>
      <c r="V315" s="127"/>
      <c r="W315" s="127"/>
    </row>
    <row r="316" spans="1:23" s="41" customFormat="1" outlineLevel="2" x14ac:dyDescent="0.25">
      <c r="A316" s="99"/>
      <c r="B316" s="100"/>
      <c r="C316" s="101" t="s">
        <v>97</v>
      </c>
      <c r="D316" s="102">
        <v>2720</v>
      </c>
      <c r="E316" s="103">
        <v>4</v>
      </c>
      <c r="F316" s="101" t="s">
        <v>107</v>
      </c>
      <c r="G316" s="101" t="s">
        <v>99</v>
      </c>
      <c r="H316" s="104">
        <v>1</v>
      </c>
      <c r="I316" s="104">
        <v>1</v>
      </c>
      <c r="J316" s="129"/>
      <c r="K316" s="106">
        <v>534</v>
      </c>
      <c r="L316" s="107">
        <f>VLOOKUP(I316,'FY21 Billing Rates'!$A$2:$C$13,3,FALSE)*K316*3</f>
        <v>1758.9960000000001</v>
      </c>
      <c r="M316" s="108" t="s">
        <v>352</v>
      </c>
      <c r="N316" s="109"/>
      <c r="O316" s="109">
        <v>534</v>
      </c>
      <c r="P316" s="110">
        <f>VLOOKUP(I316,'FY21 Billing Rates'!$A$2:$C$13,3,FALSE)*O316*3</f>
        <v>1758.9960000000001</v>
      </c>
      <c r="Q316" s="111"/>
      <c r="R316" s="111">
        <v>534</v>
      </c>
      <c r="S316" s="112">
        <f>_xlfn.XLOOKUP($I316,'FY21 Billing Rates'!$A$2:$A$13,'FY21 Billing Rates'!$C$2:$C$13,,0)*R316*3</f>
        <v>1758.9960000000001</v>
      </c>
      <c r="T316" s="113"/>
      <c r="U316" s="113">
        <v>534</v>
      </c>
      <c r="V316" s="114">
        <f>_xlfn.XLOOKUP($I316,'FY21 Billing Rates'!$A$2:$A$13,'FY21 Billing Rates'!$C$2:$C$13,,0)*U316*3</f>
        <v>1758.9960000000001</v>
      </c>
      <c r="W316" s="115">
        <f t="shared" si="6"/>
        <v>7035.9840000000004</v>
      </c>
    </row>
    <row r="317" spans="1:23" s="41" customFormat="1" outlineLevel="2" x14ac:dyDescent="0.25">
      <c r="A317" s="99"/>
      <c r="B317" s="100"/>
      <c r="C317" s="101" t="s">
        <v>97</v>
      </c>
      <c r="D317" s="102">
        <v>2720</v>
      </c>
      <c r="E317" s="103">
        <v>4</v>
      </c>
      <c r="F317" s="101" t="s">
        <v>107</v>
      </c>
      <c r="G317" s="101" t="s">
        <v>99</v>
      </c>
      <c r="H317" s="104">
        <v>1</v>
      </c>
      <c r="I317" s="104">
        <v>1</v>
      </c>
      <c r="J317" s="129"/>
      <c r="K317" s="106">
        <v>464</v>
      </c>
      <c r="L317" s="107">
        <f>VLOOKUP(I317,'FY21 Billing Rates'!$A$2:$C$13,3,FALSE)*K317*3</f>
        <v>1528.4160000000002</v>
      </c>
      <c r="M317" s="108" t="s">
        <v>352</v>
      </c>
      <c r="N317" s="109"/>
      <c r="O317" s="109">
        <v>464</v>
      </c>
      <c r="P317" s="110">
        <f>VLOOKUP(I317,'FY21 Billing Rates'!$A$2:$C$13,3,FALSE)*O317*3</f>
        <v>1528.4160000000002</v>
      </c>
      <c r="Q317" s="111"/>
      <c r="R317" s="111">
        <v>464</v>
      </c>
      <c r="S317" s="112">
        <f>_xlfn.XLOOKUP($I317,'FY21 Billing Rates'!$A$2:$A$13,'FY21 Billing Rates'!$C$2:$C$13,,0)*R317*3</f>
        <v>1528.4160000000002</v>
      </c>
      <c r="T317" s="113"/>
      <c r="U317" s="113">
        <v>464</v>
      </c>
      <c r="V317" s="114">
        <f>_xlfn.XLOOKUP($I317,'FY21 Billing Rates'!$A$2:$A$13,'FY21 Billing Rates'!$C$2:$C$13,,0)*U317*3</f>
        <v>1528.4160000000002</v>
      </c>
      <c r="W317" s="115">
        <f t="shared" si="6"/>
        <v>6113.6640000000007</v>
      </c>
    </row>
    <row r="318" spans="1:23" s="41" customFormat="1" outlineLevel="2" x14ac:dyDescent="0.25">
      <c r="A318" s="99"/>
      <c r="B318" s="100"/>
      <c r="C318" s="101" t="s">
        <v>97</v>
      </c>
      <c r="D318" s="102">
        <v>2715</v>
      </c>
      <c r="E318" s="103">
        <v>4</v>
      </c>
      <c r="F318" s="101" t="s">
        <v>106</v>
      </c>
      <c r="G318" s="101" t="s">
        <v>99</v>
      </c>
      <c r="H318" s="104">
        <v>1</v>
      </c>
      <c r="I318" s="104">
        <v>1</v>
      </c>
      <c r="J318" s="129"/>
      <c r="K318" s="106">
        <v>51</v>
      </c>
      <c r="L318" s="107">
        <f>VLOOKUP(I318,'FY21 Billing Rates'!$A$2:$C$13,3,FALSE)*K318*3</f>
        <v>167.99400000000003</v>
      </c>
      <c r="M318" s="108" t="s">
        <v>352</v>
      </c>
      <c r="N318" s="109"/>
      <c r="O318" s="109">
        <v>51</v>
      </c>
      <c r="P318" s="110">
        <f>VLOOKUP(I318,'FY21 Billing Rates'!$A$2:$C$13,3,FALSE)*O318*3</f>
        <v>167.99400000000003</v>
      </c>
      <c r="Q318" s="111"/>
      <c r="R318" s="111">
        <v>51</v>
      </c>
      <c r="S318" s="112">
        <f>_xlfn.XLOOKUP($I318,'FY21 Billing Rates'!$A$2:$A$13,'FY21 Billing Rates'!$C$2:$C$13,,0)*R318*3</f>
        <v>167.99400000000003</v>
      </c>
      <c r="T318" s="113"/>
      <c r="U318" s="113">
        <v>51</v>
      </c>
      <c r="V318" s="114">
        <f>_xlfn.XLOOKUP($I318,'FY21 Billing Rates'!$A$2:$A$13,'FY21 Billing Rates'!$C$2:$C$13,,0)*U318*3</f>
        <v>167.99400000000003</v>
      </c>
      <c r="W318" s="115">
        <f t="shared" si="6"/>
        <v>671.97600000000011</v>
      </c>
    </row>
    <row r="319" spans="1:23" s="41" customFormat="1" outlineLevel="2" x14ac:dyDescent="0.25">
      <c r="A319" s="99"/>
      <c r="B319" s="100"/>
      <c r="C319" s="101" t="s">
        <v>97</v>
      </c>
      <c r="D319" s="102">
        <v>2715</v>
      </c>
      <c r="E319" s="103">
        <v>20</v>
      </c>
      <c r="F319" s="101" t="s">
        <v>106</v>
      </c>
      <c r="G319" s="101" t="s">
        <v>99</v>
      </c>
      <c r="H319" s="104">
        <v>1</v>
      </c>
      <c r="I319" s="104">
        <v>1</v>
      </c>
      <c r="J319" s="129"/>
      <c r="K319" s="106">
        <v>7</v>
      </c>
      <c r="L319" s="107">
        <f>VLOOKUP(I319,'FY21 Billing Rates'!$A$2:$C$13,3,FALSE)*K319*3</f>
        <v>23.058000000000003</v>
      </c>
      <c r="M319" s="108" t="s">
        <v>352</v>
      </c>
      <c r="N319" s="109"/>
      <c r="O319" s="109">
        <v>7</v>
      </c>
      <c r="P319" s="110">
        <f>VLOOKUP(I319,'FY21 Billing Rates'!$A$2:$C$13,3,FALSE)*O319*3</f>
        <v>23.058000000000003</v>
      </c>
      <c r="Q319" s="111"/>
      <c r="R319" s="111">
        <v>7</v>
      </c>
      <c r="S319" s="112">
        <f>_xlfn.XLOOKUP($I319,'FY21 Billing Rates'!$A$2:$A$13,'FY21 Billing Rates'!$C$2:$C$13,,0)*R319*3</f>
        <v>23.058000000000003</v>
      </c>
      <c r="T319" s="113"/>
      <c r="U319" s="113">
        <v>7</v>
      </c>
      <c r="V319" s="114">
        <f>_xlfn.XLOOKUP($I319,'FY21 Billing Rates'!$A$2:$A$13,'FY21 Billing Rates'!$C$2:$C$13,,0)*U319*3</f>
        <v>23.058000000000003</v>
      </c>
      <c r="W319" s="115">
        <f t="shared" si="6"/>
        <v>92.232000000000014</v>
      </c>
    </row>
    <row r="320" spans="1:23" s="41" customFormat="1" outlineLevel="2" x14ac:dyDescent="0.25">
      <c r="A320" s="99"/>
      <c r="B320" s="100"/>
      <c r="C320" s="101" t="s">
        <v>97</v>
      </c>
      <c r="D320" s="102">
        <v>2712</v>
      </c>
      <c r="E320" s="103">
        <v>4</v>
      </c>
      <c r="F320" s="101" t="s">
        <v>105</v>
      </c>
      <c r="G320" s="101" t="s">
        <v>99</v>
      </c>
      <c r="H320" s="104">
        <v>1</v>
      </c>
      <c r="I320" s="104">
        <v>1</v>
      </c>
      <c r="J320" s="129"/>
      <c r="K320" s="106">
        <v>21</v>
      </c>
      <c r="L320" s="107">
        <f>VLOOKUP(I320,'FY21 Billing Rates'!$A$2:$C$13,3,FALSE)*K320*3</f>
        <v>69.174000000000007</v>
      </c>
      <c r="M320" s="108" t="s">
        <v>352</v>
      </c>
      <c r="N320" s="109"/>
      <c r="O320" s="109">
        <v>21</v>
      </c>
      <c r="P320" s="110">
        <f>VLOOKUP(I320,'FY21 Billing Rates'!$A$2:$C$13,3,FALSE)*O320*3</f>
        <v>69.174000000000007</v>
      </c>
      <c r="Q320" s="111"/>
      <c r="R320" s="111">
        <v>21</v>
      </c>
      <c r="S320" s="112">
        <f>_xlfn.XLOOKUP($I320,'FY21 Billing Rates'!$A$2:$A$13,'FY21 Billing Rates'!$C$2:$C$13,,0)*R320*3</f>
        <v>69.174000000000007</v>
      </c>
      <c r="T320" s="113"/>
      <c r="U320" s="113">
        <v>21</v>
      </c>
      <c r="V320" s="114">
        <f>_xlfn.XLOOKUP($I320,'FY21 Billing Rates'!$A$2:$A$13,'FY21 Billing Rates'!$C$2:$C$13,,0)*U320*3</f>
        <v>69.174000000000007</v>
      </c>
      <c r="W320" s="115">
        <f t="shared" si="6"/>
        <v>276.69600000000003</v>
      </c>
    </row>
    <row r="321" spans="1:23" s="41" customFormat="1" outlineLevel="2" x14ac:dyDescent="0.25">
      <c r="A321" s="99"/>
      <c r="B321" s="100"/>
      <c r="C321" s="101" t="s">
        <v>97</v>
      </c>
      <c r="D321" s="102">
        <v>2712</v>
      </c>
      <c r="E321" s="103">
        <v>22</v>
      </c>
      <c r="F321" s="101" t="s">
        <v>105</v>
      </c>
      <c r="G321" s="101" t="s">
        <v>99</v>
      </c>
      <c r="H321" s="104">
        <v>1</v>
      </c>
      <c r="I321" s="104">
        <v>1</v>
      </c>
      <c r="J321" s="129"/>
      <c r="K321" s="106">
        <v>8</v>
      </c>
      <c r="L321" s="107">
        <f>VLOOKUP(I321,'FY21 Billing Rates'!$A$2:$C$13,3,FALSE)*K321*3</f>
        <v>26.352000000000004</v>
      </c>
      <c r="M321" s="108" t="s">
        <v>352</v>
      </c>
      <c r="N321" s="109"/>
      <c r="O321" s="109">
        <v>8</v>
      </c>
      <c r="P321" s="110">
        <f>VLOOKUP(I321,'FY21 Billing Rates'!$A$2:$C$13,3,FALSE)*O321*3</f>
        <v>26.352000000000004</v>
      </c>
      <c r="Q321" s="111"/>
      <c r="R321" s="111">
        <v>8</v>
      </c>
      <c r="S321" s="112">
        <f>_xlfn.XLOOKUP($I321,'FY21 Billing Rates'!$A$2:$A$13,'FY21 Billing Rates'!$C$2:$C$13,,0)*R321*3</f>
        <v>26.352000000000004</v>
      </c>
      <c r="T321" s="113"/>
      <c r="U321" s="113">
        <v>8</v>
      </c>
      <c r="V321" s="114">
        <f>_xlfn.XLOOKUP($I321,'FY21 Billing Rates'!$A$2:$A$13,'FY21 Billing Rates'!$C$2:$C$13,,0)*U321*3</f>
        <v>26.352000000000004</v>
      </c>
      <c r="W321" s="115">
        <f t="shared" si="6"/>
        <v>105.40800000000002</v>
      </c>
    </row>
    <row r="322" spans="1:23" s="41" customFormat="1" outlineLevel="2" x14ac:dyDescent="0.25">
      <c r="A322" s="99"/>
      <c r="B322" s="100"/>
      <c r="C322" s="101" t="s">
        <v>48</v>
      </c>
      <c r="D322" s="102">
        <v>1349</v>
      </c>
      <c r="E322" s="103">
        <v>12</v>
      </c>
      <c r="F322" s="101" t="s">
        <v>49</v>
      </c>
      <c r="G322" s="101" t="s">
        <v>99</v>
      </c>
      <c r="H322" s="104">
        <v>1</v>
      </c>
      <c r="I322" s="104">
        <v>8</v>
      </c>
      <c r="J322" s="129"/>
      <c r="K322" s="106">
        <v>67</v>
      </c>
      <c r="L322" s="107">
        <f>VLOOKUP(I322,'FY21 Billing Rates'!$A$2:$C$13,3,FALSE)*K322*3</f>
        <v>0</v>
      </c>
      <c r="M322" s="108" t="s">
        <v>352</v>
      </c>
      <c r="N322" s="109"/>
      <c r="O322" s="109">
        <v>67</v>
      </c>
      <c r="P322" s="110">
        <f>VLOOKUP(I322,'FY21 Billing Rates'!$A$2:$C$13,3,FALSE)*O322*3</f>
        <v>0</v>
      </c>
      <c r="Q322" s="111"/>
      <c r="R322" s="111">
        <v>67</v>
      </c>
      <c r="S322" s="112">
        <f>_xlfn.XLOOKUP($I322,'FY21 Billing Rates'!$A$2:$A$13,'FY21 Billing Rates'!$C$2:$C$13,,0)*R322*3</f>
        <v>0</v>
      </c>
      <c r="T322" s="113"/>
      <c r="U322" s="113">
        <v>67</v>
      </c>
      <c r="V322" s="114">
        <f>_xlfn.XLOOKUP($I322,'FY21 Billing Rates'!$A$2:$A$13,'FY21 Billing Rates'!$C$2:$C$13,,0)*U322*3</f>
        <v>0</v>
      </c>
      <c r="W322" s="115">
        <f t="shared" si="6"/>
        <v>0</v>
      </c>
    </row>
    <row r="323" spans="1:23" s="128" customFormat="1" outlineLevel="1" x14ac:dyDescent="0.25">
      <c r="A323" s="117"/>
      <c r="B323" s="118"/>
      <c r="C323" s="119"/>
      <c r="D323" s="120"/>
      <c r="E323" s="121"/>
      <c r="F323" s="119"/>
      <c r="G323" s="119" t="s">
        <v>252</v>
      </c>
      <c r="H323" s="122"/>
      <c r="I323" s="122"/>
      <c r="J323" s="123">
        <v>1152</v>
      </c>
      <c r="K323" s="124">
        <f>SUBTOTAL(9,K316:K322)</f>
        <v>1152</v>
      </c>
      <c r="L323" s="127"/>
      <c r="M323" s="126"/>
      <c r="N323" s="124"/>
      <c r="O323" s="124">
        <f>SUBTOTAL(9,O316:O322)</f>
        <v>1152</v>
      </c>
      <c r="P323" s="127"/>
      <c r="Q323" s="124"/>
      <c r="R323" s="124">
        <f>SUM(R316:R322)</f>
        <v>1152</v>
      </c>
      <c r="S323" s="125"/>
      <c r="T323" s="124"/>
      <c r="U323" s="124">
        <f>SUM(U316:U322)</f>
        <v>1152</v>
      </c>
      <c r="V323" s="127"/>
      <c r="W323" s="127"/>
    </row>
    <row r="324" spans="1:23" s="64" customFormat="1" outlineLevel="2" x14ac:dyDescent="0.25">
      <c r="A324" s="99">
        <v>43</v>
      </c>
      <c r="B324" s="138"/>
      <c r="C324" s="101" t="s">
        <v>11</v>
      </c>
      <c r="D324" s="102">
        <v>1030</v>
      </c>
      <c r="E324" s="103">
        <v>4</v>
      </c>
      <c r="F324" s="101" t="s">
        <v>24</v>
      </c>
      <c r="G324" s="101" t="s">
        <v>13</v>
      </c>
      <c r="H324" s="104">
        <v>1</v>
      </c>
      <c r="I324" s="104">
        <v>1</v>
      </c>
      <c r="J324" s="129"/>
      <c r="K324" s="106">
        <v>6489</v>
      </c>
      <c r="L324" s="107">
        <f>VLOOKUP(I324,'FY21 Billing Rates'!$A$2:C340,3,FALSE)*K324*3</f>
        <v>21374.766000000003</v>
      </c>
      <c r="M324" s="108" t="s">
        <v>352</v>
      </c>
      <c r="N324" s="109">
        <f>O324-K324</f>
        <v>-626</v>
      </c>
      <c r="O324" s="109">
        <v>5863</v>
      </c>
      <c r="P324" s="116">
        <f>VLOOKUP(I324,'FY21 Billing Rates'!$A$2:C340,3,FALSE)*O324*3</f>
        <v>19312.722000000002</v>
      </c>
      <c r="Q324" s="111"/>
      <c r="R324" s="111">
        <v>5863</v>
      </c>
      <c r="S324" s="112">
        <f>_xlfn.XLOOKUP($I324,'FY21 Billing Rates'!$A$2:$A$13,'FY21 Billing Rates'!$C$2:$C$13,,0)*R324*3</f>
        <v>19312.722000000002</v>
      </c>
      <c r="T324" s="113"/>
      <c r="U324" s="113">
        <v>5863</v>
      </c>
      <c r="V324" s="114">
        <f>_xlfn.XLOOKUP($I324,'FY21 Billing Rates'!$A$2:$A$13,'FY21 Billing Rates'!$C$2:$C$13,,0)*U324*3</f>
        <v>19312.722000000002</v>
      </c>
      <c r="W324" s="115">
        <f t="shared" si="6"/>
        <v>79312.932000000001</v>
      </c>
    </row>
    <row r="325" spans="1:23" s="64" customFormat="1" outlineLevel="2" x14ac:dyDescent="0.25">
      <c r="A325" s="99">
        <v>44</v>
      </c>
      <c r="B325" s="138"/>
      <c r="C325" s="101" t="s">
        <v>11</v>
      </c>
      <c r="D325" s="102">
        <v>1002</v>
      </c>
      <c r="E325" s="103">
        <v>4</v>
      </c>
      <c r="F325" s="101" t="s">
        <v>12</v>
      </c>
      <c r="G325" s="101" t="s">
        <v>13</v>
      </c>
      <c r="H325" s="104">
        <v>1</v>
      </c>
      <c r="I325" s="104">
        <v>1</v>
      </c>
      <c r="J325" s="129"/>
      <c r="K325" s="106">
        <v>330</v>
      </c>
      <c r="L325" s="107">
        <v>1087</v>
      </c>
      <c r="M325" s="132" t="s">
        <v>352</v>
      </c>
      <c r="N325" s="109">
        <v>626</v>
      </c>
      <c r="O325" s="109">
        <f>K325+N325</f>
        <v>956</v>
      </c>
      <c r="P325" s="116">
        <f>VLOOKUP(I325,'FY21 Billing Rates'!$A$2:C371,3,FALSE)*O325*3</f>
        <v>3149.0640000000003</v>
      </c>
      <c r="Q325" s="111"/>
      <c r="R325" s="111">
        <v>956</v>
      </c>
      <c r="S325" s="112">
        <f>_xlfn.XLOOKUP($I325,'FY21 Billing Rates'!$A$2:$A$13,'FY21 Billing Rates'!$C$2:$C$13,,0)*R325*3</f>
        <v>3149.0640000000003</v>
      </c>
      <c r="T325" s="113"/>
      <c r="U325" s="113">
        <v>956</v>
      </c>
      <c r="V325" s="114">
        <f>_xlfn.XLOOKUP($I325,'FY21 Billing Rates'!$A$2:$A$13,'FY21 Billing Rates'!$C$2:$C$13,,0)*U325*3</f>
        <v>3149.0640000000003</v>
      </c>
      <c r="W325" s="115">
        <f t="shared" si="6"/>
        <v>10534.192000000001</v>
      </c>
    </row>
    <row r="326" spans="1:23" s="128" customFormat="1" outlineLevel="1" x14ac:dyDescent="0.25">
      <c r="A326" s="117"/>
      <c r="B326" s="118"/>
      <c r="C326" s="119"/>
      <c r="D326" s="120"/>
      <c r="E326" s="121"/>
      <c r="F326" s="119"/>
      <c r="G326" s="119" t="s">
        <v>253</v>
      </c>
      <c r="H326" s="122"/>
      <c r="I326" s="122"/>
      <c r="J326" s="123">
        <v>6819</v>
      </c>
      <c r="K326" s="124">
        <f>SUBTOTAL(9,K324:K325)</f>
        <v>6819</v>
      </c>
      <c r="L326" s="127"/>
      <c r="M326" s="126"/>
      <c r="N326" s="124"/>
      <c r="O326" s="124">
        <f>SUBTOTAL(9,O324:O325)</f>
        <v>6819</v>
      </c>
      <c r="P326" s="127"/>
      <c r="Q326" s="124"/>
      <c r="R326" s="124">
        <f>SUBTOTAL(9,R324:R325)</f>
        <v>6819</v>
      </c>
      <c r="S326" s="125"/>
      <c r="T326" s="124"/>
      <c r="U326" s="124">
        <f>SUBTOTAL(9,U324:U325)</f>
        <v>6819</v>
      </c>
      <c r="V326" s="127"/>
      <c r="W326" s="127"/>
    </row>
    <row r="327" spans="1:23" s="41" customFormat="1" outlineLevel="2" x14ac:dyDescent="0.25">
      <c r="A327" s="99"/>
      <c r="B327" s="100"/>
      <c r="C327" s="101" t="s">
        <v>172</v>
      </c>
      <c r="D327" s="102">
        <v>4285</v>
      </c>
      <c r="E327" s="103">
        <v>4</v>
      </c>
      <c r="F327" s="101" t="s">
        <v>173</v>
      </c>
      <c r="G327" s="101" t="s">
        <v>54</v>
      </c>
      <c r="H327" s="104">
        <v>9</v>
      </c>
      <c r="I327" s="104">
        <v>9</v>
      </c>
      <c r="J327" s="129"/>
      <c r="K327" s="106">
        <v>416</v>
      </c>
      <c r="L327" s="107">
        <f>VLOOKUP(I327,'FY21 Billing Rates'!$A$2:$C$13,3,FALSE)*K327*3</f>
        <v>673.92000000000007</v>
      </c>
      <c r="M327" s="108" t="s">
        <v>352</v>
      </c>
      <c r="N327" s="109"/>
      <c r="O327" s="109">
        <v>416</v>
      </c>
      <c r="P327" s="110">
        <f>VLOOKUP(I327,'FY21 Billing Rates'!$A$2:$C$13,3,FALSE)*O327*3</f>
        <v>673.92000000000007</v>
      </c>
      <c r="Q327" s="111"/>
      <c r="R327" s="111">
        <v>416</v>
      </c>
      <c r="S327" s="112">
        <f>_xlfn.XLOOKUP($I327,'FY21 Billing Rates'!$A$2:$A$13,'FY21 Billing Rates'!$C$2:$C$13,,0)*R327*3</f>
        <v>673.92000000000007</v>
      </c>
      <c r="T327" s="113"/>
      <c r="U327" s="113">
        <v>416</v>
      </c>
      <c r="V327" s="114">
        <f>_xlfn.XLOOKUP($I327,'FY21 Billing Rates'!$A$2:$A$13,'FY21 Billing Rates'!$C$2:$C$13,,0)*U327*3</f>
        <v>673.92000000000007</v>
      </c>
      <c r="W327" s="115">
        <f t="shared" si="6"/>
        <v>2695.6800000000003</v>
      </c>
    </row>
    <row r="328" spans="1:23" s="41" customFormat="1" outlineLevel="2" x14ac:dyDescent="0.25">
      <c r="A328" s="99"/>
      <c r="B328" s="100"/>
      <c r="C328" s="101" t="s">
        <v>158</v>
      </c>
      <c r="D328" s="102">
        <v>4150</v>
      </c>
      <c r="E328" s="103">
        <v>4</v>
      </c>
      <c r="F328" s="101" t="s">
        <v>159</v>
      </c>
      <c r="G328" s="101" t="s">
        <v>54</v>
      </c>
      <c r="H328" s="104">
        <v>9</v>
      </c>
      <c r="I328" s="104">
        <v>9</v>
      </c>
      <c r="J328" s="129"/>
      <c r="K328" s="106">
        <v>4193</v>
      </c>
      <c r="L328" s="107">
        <f>VLOOKUP(I328,'FY21 Billing Rates'!$A$2:$C$13,3,FALSE)*K328*3</f>
        <v>6792.6600000000008</v>
      </c>
      <c r="M328" s="108" t="s">
        <v>352</v>
      </c>
      <c r="N328" s="109"/>
      <c r="O328" s="109">
        <v>4193</v>
      </c>
      <c r="P328" s="110">
        <f>VLOOKUP(I328,'FY21 Billing Rates'!$A$2:$C$13,3,FALSE)*O328*3</f>
        <v>6792.6600000000008</v>
      </c>
      <c r="Q328" s="111"/>
      <c r="R328" s="111">
        <v>4193</v>
      </c>
      <c r="S328" s="112">
        <f>_xlfn.XLOOKUP($I328,'FY21 Billing Rates'!$A$2:$A$13,'FY21 Billing Rates'!$C$2:$C$13,,0)*R328*3</f>
        <v>6792.6600000000008</v>
      </c>
      <c r="T328" s="113"/>
      <c r="U328" s="113">
        <v>4193</v>
      </c>
      <c r="V328" s="114">
        <f>_xlfn.XLOOKUP($I328,'FY21 Billing Rates'!$A$2:$A$13,'FY21 Billing Rates'!$C$2:$C$13,,0)*U328*3</f>
        <v>6792.6600000000008</v>
      </c>
      <c r="W328" s="115">
        <f t="shared" si="6"/>
        <v>27170.640000000003</v>
      </c>
    </row>
    <row r="329" spans="1:23" s="41" customFormat="1" outlineLevel="2" x14ac:dyDescent="0.25">
      <c r="A329" s="99"/>
      <c r="B329" s="100"/>
      <c r="C329" s="101" t="s">
        <v>115</v>
      </c>
      <c r="D329" s="102">
        <v>3173</v>
      </c>
      <c r="E329" s="103">
        <v>4</v>
      </c>
      <c r="F329" s="101" t="s">
        <v>116</v>
      </c>
      <c r="G329" s="101" t="s">
        <v>54</v>
      </c>
      <c r="H329" s="104">
        <v>9</v>
      </c>
      <c r="I329" s="104">
        <v>9</v>
      </c>
      <c r="J329" s="129"/>
      <c r="K329" s="106">
        <v>11081</v>
      </c>
      <c r="L329" s="107">
        <f>VLOOKUP(I329,'FY21 Billing Rates'!$A$2:C319,3,FALSE)*K329*3</f>
        <v>17951.22</v>
      </c>
      <c r="M329" s="108" t="s">
        <v>352</v>
      </c>
      <c r="N329" s="109"/>
      <c r="O329" s="109">
        <v>11081</v>
      </c>
      <c r="P329" s="110">
        <f>VLOOKUP(I329,'FY21 Billing Rates'!$A$2:$C$13,3,FALSE)*O329*3</f>
        <v>17951.22</v>
      </c>
      <c r="Q329" s="111"/>
      <c r="R329" s="111">
        <v>11081</v>
      </c>
      <c r="S329" s="112">
        <f>_xlfn.XLOOKUP($I329,'FY21 Billing Rates'!$A$2:$A$13,'FY21 Billing Rates'!$C$2:$C$13,,0)*R329*3</f>
        <v>17951.22</v>
      </c>
      <c r="T329" s="113"/>
      <c r="U329" s="113">
        <v>11081</v>
      </c>
      <c r="V329" s="114">
        <f>_xlfn.XLOOKUP($I329,'FY21 Billing Rates'!$A$2:$A$13,'FY21 Billing Rates'!$C$2:$C$13,,0)*U329*3</f>
        <v>17951.22</v>
      </c>
      <c r="W329" s="115">
        <f t="shared" si="6"/>
        <v>71804.88</v>
      </c>
    </row>
    <row r="330" spans="1:23" s="41" customFormat="1" outlineLevel="2" x14ac:dyDescent="0.25">
      <c r="A330" s="99"/>
      <c r="B330" s="100"/>
      <c r="C330" s="101" t="s">
        <v>115</v>
      </c>
      <c r="D330" s="102">
        <v>3185</v>
      </c>
      <c r="E330" s="103">
        <v>4</v>
      </c>
      <c r="F330" s="101" t="s">
        <v>118</v>
      </c>
      <c r="G330" s="101" t="s">
        <v>54</v>
      </c>
      <c r="H330" s="104">
        <v>9</v>
      </c>
      <c r="I330" s="104">
        <v>9</v>
      </c>
      <c r="J330" s="129"/>
      <c r="K330" s="106">
        <v>12511</v>
      </c>
      <c r="L330" s="107">
        <f>VLOOKUP(I330,'FY21 Billing Rates'!$A$2:C320,3,FALSE)*K330*3</f>
        <v>20267.82</v>
      </c>
      <c r="M330" s="108" t="s">
        <v>352</v>
      </c>
      <c r="N330" s="109"/>
      <c r="O330" s="109">
        <v>12511</v>
      </c>
      <c r="P330" s="110">
        <f>VLOOKUP(I330,'FY21 Billing Rates'!$A$2:$C$13,3,FALSE)*O330*3</f>
        <v>20267.82</v>
      </c>
      <c r="Q330" s="111"/>
      <c r="R330" s="111">
        <v>12511</v>
      </c>
      <c r="S330" s="112">
        <f>_xlfn.XLOOKUP($I330,'FY21 Billing Rates'!$A$2:$A$13,'FY21 Billing Rates'!$C$2:$C$13,,0)*R330*3</f>
        <v>20267.82</v>
      </c>
      <c r="T330" s="113"/>
      <c r="U330" s="113">
        <v>12511</v>
      </c>
      <c r="V330" s="114">
        <f>_xlfn.XLOOKUP($I330,'FY21 Billing Rates'!$A$2:$A$13,'FY21 Billing Rates'!$C$2:$C$13,,0)*U330*3</f>
        <v>20267.82</v>
      </c>
      <c r="W330" s="115">
        <f t="shared" si="6"/>
        <v>81071.28</v>
      </c>
    </row>
    <row r="331" spans="1:23" s="41" customFormat="1" outlineLevel="2" x14ac:dyDescent="0.25">
      <c r="A331" s="99"/>
      <c r="B331" s="100"/>
      <c r="C331" s="101" t="s">
        <v>115</v>
      </c>
      <c r="D331" s="102">
        <v>3175</v>
      </c>
      <c r="E331" s="103">
        <v>74</v>
      </c>
      <c r="F331" s="101" t="s">
        <v>117</v>
      </c>
      <c r="G331" s="101" t="s">
        <v>54</v>
      </c>
      <c r="H331" s="104">
        <v>9</v>
      </c>
      <c r="I331" s="104">
        <v>9</v>
      </c>
      <c r="J331" s="129"/>
      <c r="K331" s="106">
        <v>67</v>
      </c>
      <c r="L331" s="107">
        <f>VLOOKUP(I331,'FY21 Billing Rates'!$A$2:C326,3,FALSE)*K331*3</f>
        <v>108.53999999999999</v>
      </c>
      <c r="M331" s="108" t="s">
        <v>352</v>
      </c>
      <c r="N331" s="109"/>
      <c r="O331" s="109">
        <v>67</v>
      </c>
      <c r="P331" s="110">
        <f>VLOOKUP(I331,'FY21 Billing Rates'!$A$2:$C$13,3,FALSE)*O331*3</f>
        <v>108.53999999999999</v>
      </c>
      <c r="Q331" s="111"/>
      <c r="R331" s="111">
        <v>67</v>
      </c>
      <c r="S331" s="112">
        <f>_xlfn.XLOOKUP($I331,'FY21 Billing Rates'!$A$2:$A$13,'FY21 Billing Rates'!$C$2:$C$13,,0)*R331*3</f>
        <v>108.53999999999999</v>
      </c>
      <c r="T331" s="113"/>
      <c r="U331" s="113">
        <v>67</v>
      </c>
      <c r="V331" s="114">
        <f>_xlfn.XLOOKUP($I331,'FY21 Billing Rates'!$A$2:$A$13,'FY21 Billing Rates'!$C$2:$C$13,,0)*U331*3</f>
        <v>108.53999999999999</v>
      </c>
      <c r="W331" s="115">
        <f t="shared" si="6"/>
        <v>434.15999999999997</v>
      </c>
    </row>
    <row r="332" spans="1:23" s="41" customFormat="1" outlineLevel="2" x14ac:dyDescent="0.25">
      <c r="A332" s="99"/>
      <c r="B332" s="100"/>
      <c r="C332" s="101" t="s">
        <v>115</v>
      </c>
      <c r="D332" s="102">
        <v>3175</v>
      </c>
      <c r="E332" s="103">
        <v>75</v>
      </c>
      <c r="F332" s="101" t="s">
        <v>117</v>
      </c>
      <c r="G332" s="101" t="s">
        <v>54</v>
      </c>
      <c r="H332" s="104">
        <v>9</v>
      </c>
      <c r="I332" s="104">
        <v>9</v>
      </c>
      <c r="J332" s="129"/>
      <c r="K332" s="106">
        <v>473</v>
      </c>
      <c r="L332" s="107">
        <f>VLOOKUP(I332,'FY21 Billing Rates'!$A$2:C327,3,FALSE)*K332*3</f>
        <v>766.26</v>
      </c>
      <c r="M332" s="108" t="s">
        <v>352</v>
      </c>
      <c r="N332" s="109"/>
      <c r="O332" s="109">
        <v>473</v>
      </c>
      <c r="P332" s="110">
        <f>VLOOKUP(I332,'FY21 Billing Rates'!$A$2:$C$13,3,FALSE)*O332*3</f>
        <v>766.26</v>
      </c>
      <c r="Q332" s="111"/>
      <c r="R332" s="111">
        <v>473</v>
      </c>
      <c r="S332" s="112">
        <f>_xlfn.XLOOKUP($I332,'FY21 Billing Rates'!$A$2:$A$13,'FY21 Billing Rates'!$C$2:$C$13,,0)*R332*3</f>
        <v>766.26</v>
      </c>
      <c r="T332" s="113"/>
      <c r="U332" s="113">
        <v>473</v>
      </c>
      <c r="V332" s="114">
        <f>_xlfn.XLOOKUP($I332,'FY21 Billing Rates'!$A$2:$A$13,'FY21 Billing Rates'!$C$2:$C$13,,0)*U332*3</f>
        <v>766.26</v>
      </c>
      <c r="W332" s="115">
        <f t="shared" si="6"/>
        <v>3065.04</v>
      </c>
    </row>
    <row r="333" spans="1:23" s="41" customFormat="1" outlineLevel="2" x14ac:dyDescent="0.25">
      <c r="A333" s="99"/>
      <c r="B333" s="100"/>
      <c r="C333" s="101" t="s">
        <v>115</v>
      </c>
      <c r="D333" s="102">
        <v>3187</v>
      </c>
      <c r="E333" s="103">
        <v>56</v>
      </c>
      <c r="F333" s="101" t="s">
        <v>120</v>
      </c>
      <c r="G333" s="101" t="s">
        <v>54</v>
      </c>
      <c r="H333" s="104">
        <v>9</v>
      </c>
      <c r="I333" s="104">
        <v>9</v>
      </c>
      <c r="J333" s="129"/>
      <c r="K333" s="106">
        <v>2029</v>
      </c>
      <c r="L333" s="107">
        <f>VLOOKUP(I333,'FY21 Billing Rates'!$A$2:C323,3,FALSE)*K333*3</f>
        <v>3286.9800000000005</v>
      </c>
      <c r="M333" s="108" t="s">
        <v>352</v>
      </c>
      <c r="N333" s="109"/>
      <c r="O333" s="109">
        <v>2029</v>
      </c>
      <c r="P333" s="110">
        <f>VLOOKUP(I333,'FY21 Billing Rates'!$A$2:$C$13,3,FALSE)*O333*3</f>
        <v>3286.9800000000005</v>
      </c>
      <c r="Q333" s="111"/>
      <c r="R333" s="111">
        <v>2029</v>
      </c>
      <c r="S333" s="112">
        <f>_xlfn.XLOOKUP($I333,'FY21 Billing Rates'!$A$2:$A$13,'FY21 Billing Rates'!$C$2:$C$13,,0)*R333*3</f>
        <v>3286.9800000000005</v>
      </c>
      <c r="T333" s="113"/>
      <c r="U333" s="113">
        <v>2029</v>
      </c>
      <c r="V333" s="114">
        <f>_xlfn.XLOOKUP($I333,'FY21 Billing Rates'!$A$2:$A$13,'FY21 Billing Rates'!$C$2:$C$13,,0)*U333*3</f>
        <v>3286.9800000000005</v>
      </c>
      <c r="W333" s="115">
        <f t="shared" si="6"/>
        <v>13147.920000000002</v>
      </c>
    </row>
    <row r="334" spans="1:23" s="41" customFormat="1" outlineLevel="2" x14ac:dyDescent="0.25">
      <c r="A334" s="99"/>
      <c r="B334" s="100"/>
      <c r="C334" s="101" t="s">
        <v>115</v>
      </c>
      <c r="D334" s="102">
        <v>3187</v>
      </c>
      <c r="E334" s="103">
        <v>57</v>
      </c>
      <c r="F334" s="101" t="s">
        <v>120</v>
      </c>
      <c r="G334" s="101" t="s">
        <v>54</v>
      </c>
      <c r="H334" s="104">
        <v>9</v>
      </c>
      <c r="I334" s="104">
        <v>9</v>
      </c>
      <c r="J334" s="129"/>
      <c r="K334" s="106">
        <v>924</v>
      </c>
      <c r="L334" s="107">
        <f>VLOOKUP(I334,'FY21 Billing Rates'!$A$2:C324,3,FALSE)*K334*3</f>
        <v>1496.88</v>
      </c>
      <c r="M334" s="108" t="s">
        <v>352</v>
      </c>
      <c r="N334" s="109"/>
      <c r="O334" s="109">
        <v>924</v>
      </c>
      <c r="P334" s="110">
        <f>VLOOKUP(I334,'FY21 Billing Rates'!$A$2:$C$13,3,FALSE)*O334*3</f>
        <v>1496.88</v>
      </c>
      <c r="Q334" s="111"/>
      <c r="R334" s="111">
        <v>924</v>
      </c>
      <c r="S334" s="112">
        <f>_xlfn.XLOOKUP($I334,'FY21 Billing Rates'!$A$2:$A$13,'FY21 Billing Rates'!$C$2:$C$13,,0)*R334*3</f>
        <v>1496.88</v>
      </c>
      <c r="T334" s="113"/>
      <c r="U334" s="113">
        <v>924</v>
      </c>
      <c r="V334" s="114">
        <f>_xlfn.XLOOKUP($I334,'FY21 Billing Rates'!$A$2:$A$13,'FY21 Billing Rates'!$C$2:$C$13,,0)*U334*3</f>
        <v>1496.88</v>
      </c>
      <c r="W334" s="115">
        <f t="shared" si="6"/>
        <v>5987.52</v>
      </c>
    </row>
    <row r="335" spans="1:23" s="41" customFormat="1" outlineLevel="2" x14ac:dyDescent="0.25">
      <c r="A335" s="99"/>
      <c r="B335" s="100"/>
      <c r="C335" s="101" t="s">
        <v>115</v>
      </c>
      <c r="D335" s="102">
        <v>3187</v>
      </c>
      <c r="E335" s="103">
        <v>71</v>
      </c>
      <c r="F335" s="101" t="s">
        <v>120</v>
      </c>
      <c r="G335" s="101" t="s">
        <v>54</v>
      </c>
      <c r="H335" s="104">
        <v>9</v>
      </c>
      <c r="I335" s="104">
        <v>9</v>
      </c>
      <c r="J335" s="129"/>
      <c r="K335" s="106">
        <v>911</v>
      </c>
      <c r="L335" s="107">
        <f>VLOOKUP(I335,'FY21 Billing Rates'!$A$2:C325,3,FALSE)*K335*3</f>
        <v>1475.8200000000002</v>
      </c>
      <c r="M335" s="108" t="s">
        <v>352</v>
      </c>
      <c r="N335" s="109"/>
      <c r="O335" s="109">
        <v>911</v>
      </c>
      <c r="P335" s="110">
        <f>VLOOKUP(I335,'FY21 Billing Rates'!$A$2:$C$13,3,FALSE)*O335*3</f>
        <v>1475.8200000000002</v>
      </c>
      <c r="Q335" s="111"/>
      <c r="R335" s="111">
        <v>911</v>
      </c>
      <c r="S335" s="112">
        <f>_xlfn.XLOOKUP($I335,'FY21 Billing Rates'!$A$2:$A$13,'FY21 Billing Rates'!$C$2:$C$13,,0)*R335*3</f>
        <v>1475.8200000000002</v>
      </c>
      <c r="T335" s="113"/>
      <c r="U335" s="113">
        <v>911</v>
      </c>
      <c r="V335" s="114">
        <f>_xlfn.XLOOKUP($I335,'FY21 Billing Rates'!$A$2:$A$13,'FY21 Billing Rates'!$C$2:$C$13,,0)*U335*3</f>
        <v>1475.8200000000002</v>
      </c>
      <c r="W335" s="115">
        <f t="shared" si="6"/>
        <v>5903.2800000000007</v>
      </c>
    </row>
    <row r="336" spans="1:23" s="41" customFormat="1" outlineLevel="2" x14ac:dyDescent="0.25">
      <c r="A336" s="99"/>
      <c r="B336" s="100"/>
      <c r="C336" s="101" t="s">
        <v>115</v>
      </c>
      <c r="D336" s="102">
        <v>3187</v>
      </c>
      <c r="E336" s="103">
        <v>75</v>
      </c>
      <c r="F336" s="101" t="s">
        <v>120</v>
      </c>
      <c r="G336" s="101" t="s">
        <v>54</v>
      </c>
      <c r="H336" s="104">
        <v>9</v>
      </c>
      <c r="I336" s="104">
        <v>9</v>
      </c>
      <c r="J336" s="129"/>
      <c r="K336" s="106">
        <v>1366</v>
      </c>
      <c r="L336" s="107">
        <f>VLOOKUP(I336,'FY21 Billing Rates'!$A$2:C326,3,FALSE)*K336*3</f>
        <v>2212.92</v>
      </c>
      <c r="M336" s="108" t="s">
        <v>352</v>
      </c>
      <c r="N336" s="109"/>
      <c r="O336" s="109">
        <v>1366</v>
      </c>
      <c r="P336" s="110">
        <f>VLOOKUP(I336,'FY21 Billing Rates'!$A$2:$C$13,3,FALSE)*O336*3</f>
        <v>2212.92</v>
      </c>
      <c r="Q336" s="111"/>
      <c r="R336" s="111">
        <v>1366</v>
      </c>
      <c r="S336" s="112">
        <f>_xlfn.XLOOKUP($I336,'FY21 Billing Rates'!$A$2:$A$13,'FY21 Billing Rates'!$C$2:$C$13,,0)*R336*3</f>
        <v>2212.92</v>
      </c>
      <c r="T336" s="113"/>
      <c r="U336" s="113">
        <v>1366</v>
      </c>
      <c r="V336" s="114">
        <f>_xlfn.XLOOKUP($I336,'FY21 Billing Rates'!$A$2:$A$13,'FY21 Billing Rates'!$C$2:$C$13,,0)*U336*3</f>
        <v>2212.92</v>
      </c>
      <c r="W336" s="115">
        <f t="shared" si="6"/>
        <v>8851.68</v>
      </c>
    </row>
    <row r="337" spans="1:23" s="41" customFormat="1" outlineLevel="2" x14ac:dyDescent="0.25">
      <c r="A337" s="99"/>
      <c r="B337" s="100"/>
      <c r="C337" s="101" t="s">
        <v>115</v>
      </c>
      <c r="D337" s="102">
        <v>3187</v>
      </c>
      <c r="E337" s="103">
        <v>8</v>
      </c>
      <c r="F337" s="101" t="s">
        <v>120</v>
      </c>
      <c r="G337" s="101" t="s">
        <v>54</v>
      </c>
      <c r="H337" s="104">
        <v>9</v>
      </c>
      <c r="I337" s="104">
        <v>9</v>
      </c>
      <c r="J337" s="129"/>
      <c r="K337" s="106">
        <v>852</v>
      </c>
      <c r="L337" s="107">
        <f>VLOOKUP(I337,'FY21 Billing Rates'!$A$2:C327,3,FALSE)*K337*3</f>
        <v>1380.2400000000002</v>
      </c>
      <c r="M337" s="108" t="s">
        <v>352</v>
      </c>
      <c r="N337" s="109"/>
      <c r="O337" s="109">
        <v>852</v>
      </c>
      <c r="P337" s="110">
        <f>VLOOKUP(I337,'FY21 Billing Rates'!$A$2:$C$13,3,FALSE)*O337*3</f>
        <v>1380.2400000000002</v>
      </c>
      <c r="Q337" s="111"/>
      <c r="R337" s="111">
        <v>852</v>
      </c>
      <c r="S337" s="112">
        <f>_xlfn.XLOOKUP($I337,'FY21 Billing Rates'!$A$2:$A$13,'FY21 Billing Rates'!$C$2:$C$13,,0)*R337*3</f>
        <v>1380.2400000000002</v>
      </c>
      <c r="T337" s="113"/>
      <c r="U337" s="113">
        <v>852</v>
      </c>
      <c r="V337" s="114">
        <f>_xlfn.XLOOKUP($I337,'FY21 Billing Rates'!$A$2:$A$13,'FY21 Billing Rates'!$C$2:$C$13,,0)*U337*3</f>
        <v>1380.2400000000002</v>
      </c>
      <c r="W337" s="115">
        <f t="shared" si="6"/>
        <v>5520.9600000000009</v>
      </c>
    </row>
    <row r="338" spans="1:23" s="41" customFormat="1" outlineLevel="2" x14ac:dyDescent="0.25">
      <c r="A338" s="99"/>
      <c r="B338" s="100"/>
      <c r="C338" s="101" t="s">
        <v>115</v>
      </c>
      <c r="D338" s="102">
        <v>3187</v>
      </c>
      <c r="E338" s="103">
        <v>9</v>
      </c>
      <c r="F338" s="101" t="s">
        <v>120</v>
      </c>
      <c r="G338" s="101" t="s">
        <v>54</v>
      </c>
      <c r="H338" s="104">
        <v>9</v>
      </c>
      <c r="I338" s="104">
        <v>9</v>
      </c>
      <c r="J338" s="129"/>
      <c r="K338" s="106">
        <v>801</v>
      </c>
      <c r="L338" s="107">
        <f>VLOOKUP(I338,'FY21 Billing Rates'!$A$2:C328,3,FALSE)*K338*3</f>
        <v>1297.6200000000001</v>
      </c>
      <c r="M338" s="108" t="s">
        <v>352</v>
      </c>
      <c r="N338" s="109"/>
      <c r="O338" s="109">
        <v>801</v>
      </c>
      <c r="P338" s="110">
        <f>VLOOKUP(I338,'FY21 Billing Rates'!$A$2:$C$13,3,FALSE)*O338*3</f>
        <v>1297.6200000000001</v>
      </c>
      <c r="Q338" s="111"/>
      <c r="R338" s="111">
        <v>801</v>
      </c>
      <c r="S338" s="112">
        <f>_xlfn.XLOOKUP($I338,'FY21 Billing Rates'!$A$2:$A$13,'FY21 Billing Rates'!$C$2:$C$13,,0)*R338*3</f>
        <v>1297.6200000000001</v>
      </c>
      <c r="T338" s="113"/>
      <c r="U338" s="113">
        <v>801</v>
      </c>
      <c r="V338" s="114">
        <f>_xlfn.XLOOKUP($I338,'FY21 Billing Rates'!$A$2:$A$13,'FY21 Billing Rates'!$C$2:$C$13,,0)*U338*3</f>
        <v>1297.6200000000001</v>
      </c>
      <c r="W338" s="115">
        <f t="shared" si="6"/>
        <v>5190.4800000000005</v>
      </c>
    </row>
    <row r="339" spans="1:23" s="41" customFormat="1" outlineLevel="2" x14ac:dyDescent="0.25">
      <c r="A339" s="99"/>
      <c r="B339" s="100"/>
      <c r="C339" s="101" t="s">
        <v>115</v>
      </c>
      <c r="D339" s="102">
        <v>3187</v>
      </c>
      <c r="E339" s="103">
        <v>10</v>
      </c>
      <c r="F339" s="101" t="s">
        <v>120</v>
      </c>
      <c r="G339" s="101" t="s">
        <v>54</v>
      </c>
      <c r="H339" s="104">
        <v>9</v>
      </c>
      <c r="I339" s="104">
        <v>9</v>
      </c>
      <c r="J339" s="129"/>
      <c r="K339" s="106">
        <v>1235</v>
      </c>
      <c r="L339" s="107">
        <f>VLOOKUP(I339,'FY21 Billing Rates'!$A$2:C329,3,FALSE)*K339*3</f>
        <v>2000.7000000000003</v>
      </c>
      <c r="M339" s="108" t="s">
        <v>352</v>
      </c>
      <c r="N339" s="109"/>
      <c r="O339" s="109">
        <v>1235</v>
      </c>
      <c r="P339" s="110">
        <f>VLOOKUP(I339,'FY21 Billing Rates'!$A$2:$C$13,3,FALSE)*O339*3</f>
        <v>2000.7000000000003</v>
      </c>
      <c r="Q339" s="111"/>
      <c r="R339" s="111">
        <v>1235</v>
      </c>
      <c r="S339" s="112">
        <f>_xlfn.XLOOKUP($I339,'FY21 Billing Rates'!$A$2:$A$13,'FY21 Billing Rates'!$C$2:$C$13,,0)*R339*3</f>
        <v>2000.7000000000003</v>
      </c>
      <c r="T339" s="113"/>
      <c r="U339" s="113">
        <v>1235</v>
      </c>
      <c r="V339" s="114">
        <f>_xlfn.XLOOKUP($I339,'FY21 Billing Rates'!$A$2:$A$13,'FY21 Billing Rates'!$C$2:$C$13,,0)*U339*3</f>
        <v>2000.7000000000003</v>
      </c>
      <c r="W339" s="115">
        <f t="shared" si="6"/>
        <v>8002.8000000000011</v>
      </c>
    </row>
    <row r="340" spans="1:23" s="41" customFormat="1" outlineLevel="2" x14ac:dyDescent="0.25">
      <c r="A340" s="99"/>
      <c r="B340" s="100"/>
      <c r="C340" s="101" t="s">
        <v>115</v>
      </c>
      <c r="D340" s="102">
        <v>3187</v>
      </c>
      <c r="E340" s="103">
        <v>20</v>
      </c>
      <c r="F340" s="101" t="s">
        <v>120</v>
      </c>
      <c r="G340" s="101" t="s">
        <v>54</v>
      </c>
      <c r="H340" s="104">
        <v>9</v>
      </c>
      <c r="I340" s="104">
        <v>9</v>
      </c>
      <c r="J340" s="129"/>
      <c r="K340" s="106">
        <v>827</v>
      </c>
      <c r="L340" s="107">
        <f>VLOOKUP(I340,'FY21 Billing Rates'!$A$2:C330,3,FALSE)*K340*3</f>
        <v>1339.7400000000002</v>
      </c>
      <c r="M340" s="108" t="s">
        <v>352</v>
      </c>
      <c r="N340" s="109"/>
      <c r="O340" s="109">
        <v>827</v>
      </c>
      <c r="P340" s="110">
        <f>VLOOKUP(I340,'FY21 Billing Rates'!$A$2:$C$13,3,FALSE)*O340*3</f>
        <v>1339.7400000000002</v>
      </c>
      <c r="Q340" s="111"/>
      <c r="R340" s="111">
        <v>827</v>
      </c>
      <c r="S340" s="112">
        <f>_xlfn.XLOOKUP($I340,'FY21 Billing Rates'!$A$2:$A$13,'FY21 Billing Rates'!$C$2:$C$13,,0)*R340*3</f>
        <v>1339.7400000000002</v>
      </c>
      <c r="T340" s="113"/>
      <c r="U340" s="113">
        <v>827</v>
      </c>
      <c r="V340" s="114">
        <f>_xlfn.XLOOKUP($I340,'FY21 Billing Rates'!$A$2:$A$13,'FY21 Billing Rates'!$C$2:$C$13,,0)*U340*3</f>
        <v>1339.7400000000002</v>
      </c>
      <c r="W340" s="115">
        <f t="shared" si="6"/>
        <v>5358.9600000000009</v>
      </c>
    </row>
    <row r="341" spans="1:23" s="41" customFormat="1" outlineLevel="2" x14ac:dyDescent="0.25">
      <c r="A341" s="99"/>
      <c r="B341" s="100"/>
      <c r="C341" s="101" t="s">
        <v>115</v>
      </c>
      <c r="D341" s="102">
        <v>3187</v>
      </c>
      <c r="E341" s="103">
        <v>54</v>
      </c>
      <c r="F341" s="101" t="s">
        <v>120</v>
      </c>
      <c r="G341" s="101" t="s">
        <v>54</v>
      </c>
      <c r="H341" s="104">
        <v>9</v>
      </c>
      <c r="I341" s="104">
        <v>9</v>
      </c>
      <c r="J341" s="129"/>
      <c r="K341" s="106">
        <v>1058</v>
      </c>
      <c r="L341" s="107">
        <f>VLOOKUP(I341,'FY21 Billing Rates'!$A$2:C331,3,FALSE)*K341*3</f>
        <v>1713.96</v>
      </c>
      <c r="M341" s="108" t="s">
        <v>352</v>
      </c>
      <c r="N341" s="109"/>
      <c r="O341" s="109">
        <v>1058</v>
      </c>
      <c r="P341" s="110">
        <f>VLOOKUP(I341,'FY21 Billing Rates'!$A$2:$C$13,3,FALSE)*O341*3</f>
        <v>1713.96</v>
      </c>
      <c r="Q341" s="111"/>
      <c r="R341" s="111">
        <v>1058</v>
      </c>
      <c r="S341" s="112">
        <f>_xlfn.XLOOKUP($I341,'FY21 Billing Rates'!$A$2:$A$13,'FY21 Billing Rates'!$C$2:$C$13,,0)*R341*3</f>
        <v>1713.96</v>
      </c>
      <c r="T341" s="113"/>
      <c r="U341" s="113">
        <v>1058</v>
      </c>
      <c r="V341" s="114">
        <f>_xlfn.XLOOKUP($I341,'FY21 Billing Rates'!$A$2:$A$13,'FY21 Billing Rates'!$C$2:$C$13,,0)*U341*3</f>
        <v>1713.96</v>
      </c>
      <c r="W341" s="115">
        <f t="shared" si="6"/>
        <v>6855.84</v>
      </c>
    </row>
    <row r="342" spans="1:23" s="41" customFormat="1" outlineLevel="2" x14ac:dyDescent="0.25">
      <c r="A342" s="99"/>
      <c r="B342" s="100"/>
      <c r="C342" s="101" t="s">
        <v>115</v>
      </c>
      <c r="D342" s="102">
        <v>3188</v>
      </c>
      <c r="E342" s="103">
        <v>4</v>
      </c>
      <c r="F342" s="101" t="s">
        <v>121</v>
      </c>
      <c r="G342" s="101" t="s">
        <v>54</v>
      </c>
      <c r="H342" s="104">
        <v>9</v>
      </c>
      <c r="I342" s="104">
        <v>9</v>
      </c>
      <c r="J342" s="129"/>
      <c r="K342" s="106">
        <v>5041</v>
      </c>
      <c r="L342" s="107">
        <f>VLOOKUP(I342,'FY21 Billing Rates'!$A$2:C332,3,FALSE)*K342*3</f>
        <v>8166.420000000001</v>
      </c>
      <c r="M342" s="108" t="s">
        <v>352</v>
      </c>
      <c r="N342" s="109"/>
      <c r="O342" s="109">
        <v>5041</v>
      </c>
      <c r="P342" s="110">
        <f>VLOOKUP(I342,'FY21 Billing Rates'!$A$2:$C$13,3,FALSE)*O342*3</f>
        <v>8166.420000000001</v>
      </c>
      <c r="Q342" s="111"/>
      <c r="R342" s="111">
        <v>5041</v>
      </c>
      <c r="S342" s="112">
        <f>_xlfn.XLOOKUP($I342,'FY21 Billing Rates'!$A$2:$A$13,'FY21 Billing Rates'!$C$2:$C$13,,0)*R342*3</f>
        <v>8166.420000000001</v>
      </c>
      <c r="T342" s="113"/>
      <c r="U342" s="113">
        <v>5041</v>
      </c>
      <c r="V342" s="114">
        <f>_xlfn.XLOOKUP($I342,'FY21 Billing Rates'!$A$2:$A$13,'FY21 Billing Rates'!$C$2:$C$13,,0)*U342*3</f>
        <v>8166.420000000001</v>
      </c>
      <c r="W342" s="115">
        <f t="shared" si="6"/>
        <v>32665.680000000004</v>
      </c>
    </row>
    <row r="343" spans="1:23" s="41" customFormat="1" outlineLevel="2" x14ac:dyDescent="0.25">
      <c r="A343" s="99"/>
      <c r="B343" s="100"/>
      <c r="C343" s="101" t="s">
        <v>115</v>
      </c>
      <c r="D343" s="102">
        <v>3197</v>
      </c>
      <c r="E343" s="103">
        <v>4</v>
      </c>
      <c r="F343" s="101" t="s">
        <v>124</v>
      </c>
      <c r="G343" s="101" t="s">
        <v>54</v>
      </c>
      <c r="H343" s="104">
        <v>9</v>
      </c>
      <c r="I343" s="104">
        <v>9</v>
      </c>
      <c r="J343" s="129"/>
      <c r="K343" s="106">
        <v>112</v>
      </c>
      <c r="L343" s="107">
        <f>VLOOKUP(I343,'FY21 Billing Rates'!$A$2:C334,3,FALSE)*K343*3</f>
        <v>181.44</v>
      </c>
      <c r="M343" s="108" t="s">
        <v>352</v>
      </c>
      <c r="N343" s="109"/>
      <c r="O343" s="109">
        <v>112</v>
      </c>
      <c r="P343" s="110">
        <f>VLOOKUP(I343,'FY21 Billing Rates'!$A$2:$C$13,3,FALSE)*O343*3</f>
        <v>181.44</v>
      </c>
      <c r="Q343" s="111"/>
      <c r="R343" s="111">
        <v>112</v>
      </c>
      <c r="S343" s="112">
        <f>_xlfn.XLOOKUP($I343,'FY21 Billing Rates'!$A$2:$A$13,'FY21 Billing Rates'!$C$2:$C$13,,0)*R343*3</f>
        <v>181.44</v>
      </c>
      <c r="T343" s="113"/>
      <c r="U343" s="113">
        <v>112</v>
      </c>
      <c r="V343" s="114">
        <f>_xlfn.XLOOKUP($I343,'FY21 Billing Rates'!$A$2:$A$13,'FY21 Billing Rates'!$C$2:$C$13,,0)*U343*3</f>
        <v>181.44</v>
      </c>
      <c r="W343" s="115">
        <f t="shared" si="6"/>
        <v>725.76</v>
      </c>
    </row>
    <row r="344" spans="1:23" s="41" customFormat="1" outlineLevel="2" x14ac:dyDescent="0.25">
      <c r="A344" s="99"/>
      <c r="B344" s="100"/>
      <c r="C344" s="101" t="s">
        <v>115</v>
      </c>
      <c r="D344" s="102">
        <v>3197</v>
      </c>
      <c r="E344" s="103">
        <v>11</v>
      </c>
      <c r="F344" s="101" t="s">
        <v>124</v>
      </c>
      <c r="G344" s="101" t="s">
        <v>54</v>
      </c>
      <c r="H344" s="104">
        <v>9</v>
      </c>
      <c r="I344" s="104">
        <v>9</v>
      </c>
      <c r="J344" s="129"/>
      <c r="K344" s="106">
        <v>1460</v>
      </c>
      <c r="L344" s="107">
        <f>VLOOKUP(I344,'FY21 Billing Rates'!$A$2:C335,3,FALSE)*K344*3</f>
        <v>2365.2000000000003</v>
      </c>
      <c r="M344" s="108" t="s">
        <v>352</v>
      </c>
      <c r="N344" s="109"/>
      <c r="O344" s="109">
        <v>1460</v>
      </c>
      <c r="P344" s="110">
        <f>VLOOKUP(I344,'FY21 Billing Rates'!$A$2:$C$13,3,FALSE)*O344*3</f>
        <v>2365.2000000000003</v>
      </c>
      <c r="Q344" s="111"/>
      <c r="R344" s="111">
        <v>1460</v>
      </c>
      <c r="S344" s="112">
        <f>_xlfn.XLOOKUP($I344,'FY21 Billing Rates'!$A$2:$A$13,'FY21 Billing Rates'!$C$2:$C$13,,0)*R344*3</f>
        <v>2365.2000000000003</v>
      </c>
      <c r="T344" s="113"/>
      <c r="U344" s="113">
        <v>1460</v>
      </c>
      <c r="V344" s="114">
        <f>_xlfn.XLOOKUP($I344,'FY21 Billing Rates'!$A$2:$A$13,'FY21 Billing Rates'!$C$2:$C$13,,0)*U344*3</f>
        <v>2365.2000000000003</v>
      </c>
      <c r="W344" s="115">
        <f t="shared" si="6"/>
        <v>9460.8000000000011</v>
      </c>
    </row>
    <row r="345" spans="1:23" s="41" customFormat="1" outlineLevel="2" x14ac:dyDescent="0.25">
      <c r="A345" s="99"/>
      <c r="B345" s="100"/>
      <c r="C345" s="101" t="s">
        <v>115</v>
      </c>
      <c r="D345" s="102">
        <v>3197</v>
      </c>
      <c r="E345" s="103">
        <v>16</v>
      </c>
      <c r="F345" s="101" t="s">
        <v>124</v>
      </c>
      <c r="G345" s="101" t="s">
        <v>54</v>
      </c>
      <c r="H345" s="104">
        <v>9</v>
      </c>
      <c r="I345" s="104">
        <v>9</v>
      </c>
      <c r="J345" s="129"/>
      <c r="K345" s="106">
        <v>4042</v>
      </c>
      <c r="L345" s="107">
        <f>VLOOKUP(I345,'FY21 Billing Rates'!$A$2:C336,3,FALSE)*K345*3</f>
        <v>6548.0400000000009</v>
      </c>
      <c r="M345" s="108" t="s">
        <v>352</v>
      </c>
      <c r="N345" s="109"/>
      <c r="O345" s="109">
        <v>4042</v>
      </c>
      <c r="P345" s="110">
        <f>VLOOKUP(I345,'FY21 Billing Rates'!$A$2:$C$13,3,FALSE)*O345*3</f>
        <v>6548.0400000000009</v>
      </c>
      <c r="Q345" s="111"/>
      <c r="R345" s="111">
        <v>4042</v>
      </c>
      <c r="S345" s="112">
        <f>_xlfn.XLOOKUP($I345,'FY21 Billing Rates'!$A$2:$A$13,'FY21 Billing Rates'!$C$2:$C$13,,0)*R345*3</f>
        <v>6548.0400000000009</v>
      </c>
      <c r="T345" s="113"/>
      <c r="U345" s="113">
        <v>4042</v>
      </c>
      <c r="V345" s="114">
        <f>_xlfn.XLOOKUP($I345,'FY21 Billing Rates'!$A$2:$A$13,'FY21 Billing Rates'!$C$2:$C$13,,0)*U345*3</f>
        <v>6548.0400000000009</v>
      </c>
      <c r="W345" s="115">
        <f t="shared" si="6"/>
        <v>26192.160000000003</v>
      </c>
    </row>
    <row r="346" spans="1:23" s="41" customFormat="1" outlineLevel="2" x14ac:dyDescent="0.25">
      <c r="A346" s="99"/>
      <c r="B346" s="100"/>
      <c r="C346" s="101" t="s">
        <v>115</v>
      </c>
      <c r="D346" s="102">
        <v>3189</v>
      </c>
      <c r="E346" s="103">
        <v>16</v>
      </c>
      <c r="F346" s="101" t="s">
        <v>122</v>
      </c>
      <c r="G346" s="101" t="s">
        <v>54</v>
      </c>
      <c r="H346" s="104">
        <v>9</v>
      </c>
      <c r="I346" s="104">
        <v>9</v>
      </c>
      <c r="J346" s="129"/>
      <c r="K346" s="106">
        <v>606</v>
      </c>
      <c r="L346" s="107">
        <f>VLOOKUP(I346,'FY21 Billing Rates'!$A$2:C340,3,FALSE)*K346*3</f>
        <v>981.72</v>
      </c>
      <c r="M346" s="108" t="s">
        <v>352</v>
      </c>
      <c r="N346" s="109"/>
      <c r="O346" s="109">
        <v>606</v>
      </c>
      <c r="P346" s="110">
        <f>VLOOKUP(I346,'FY21 Billing Rates'!$A$2:$C$13,3,FALSE)*O346*3</f>
        <v>981.72</v>
      </c>
      <c r="Q346" s="111"/>
      <c r="R346" s="111">
        <v>606</v>
      </c>
      <c r="S346" s="112">
        <f>_xlfn.XLOOKUP($I346,'FY21 Billing Rates'!$A$2:$A$13,'FY21 Billing Rates'!$C$2:$C$13,,0)*R346*3</f>
        <v>981.72</v>
      </c>
      <c r="T346" s="113"/>
      <c r="U346" s="113">
        <v>606</v>
      </c>
      <c r="V346" s="114">
        <f>_xlfn.XLOOKUP($I346,'FY21 Billing Rates'!$A$2:$A$13,'FY21 Billing Rates'!$C$2:$C$13,,0)*U346*3</f>
        <v>981.72</v>
      </c>
      <c r="W346" s="115">
        <f t="shared" si="6"/>
        <v>3926.88</v>
      </c>
    </row>
    <row r="347" spans="1:23" s="41" customFormat="1" outlineLevel="2" x14ac:dyDescent="0.25">
      <c r="A347" s="99"/>
      <c r="B347" s="100"/>
      <c r="C347" s="101" t="s">
        <v>115</v>
      </c>
      <c r="D347" s="102">
        <v>3189</v>
      </c>
      <c r="E347" s="103">
        <v>18</v>
      </c>
      <c r="F347" s="101" t="s">
        <v>122</v>
      </c>
      <c r="G347" s="101" t="s">
        <v>54</v>
      </c>
      <c r="H347" s="104">
        <v>9</v>
      </c>
      <c r="I347" s="104">
        <v>9</v>
      </c>
      <c r="J347" s="129"/>
      <c r="K347" s="106">
        <v>606</v>
      </c>
      <c r="L347" s="107">
        <f>VLOOKUP(I347,'FY21 Billing Rates'!$A$2:C341,3,FALSE)*K347*3</f>
        <v>981.72</v>
      </c>
      <c r="M347" s="108" t="s">
        <v>352</v>
      </c>
      <c r="N347" s="109"/>
      <c r="O347" s="109">
        <v>606</v>
      </c>
      <c r="P347" s="110">
        <f>VLOOKUP(I347,'FY21 Billing Rates'!$A$2:$C$13,3,FALSE)*O347*3</f>
        <v>981.72</v>
      </c>
      <c r="Q347" s="111"/>
      <c r="R347" s="111">
        <v>606</v>
      </c>
      <c r="S347" s="112">
        <f>_xlfn.XLOOKUP($I347,'FY21 Billing Rates'!$A$2:$A$13,'FY21 Billing Rates'!$C$2:$C$13,,0)*R347*3</f>
        <v>981.72</v>
      </c>
      <c r="T347" s="113"/>
      <c r="U347" s="113">
        <v>606</v>
      </c>
      <c r="V347" s="114">
        <f>_xlfn.XLOOKUP($I347,'FY21 Billing Rates'!$A$2:$A$13,'FY21 Billing Rates'!$C$2:$C$13,,0)*U347*3</f>
        <v>981.72</v>
      </c>
      <c r="W347" s="115">
        <f t="shared" si="6"/>
        <v>3926.88</v>
      </c>
    </row>
    <row r="348" spans="1:23" s="41" customFormat="1" outlineLevel="2" x14ac:dyDescent="0.25">
      <c r="A348" s="99"/>
      <c r="B348" s="100"/>
      <c r="C348" s="101" t="s">
        <v>115</v>
      </c>
      <c r="D348" s="102">
        <v>4155</v>
      </c>
      <c r="E348" s="103">
        <v>4</v>
      </c>
      <c r="F348" s="101" t="s">
        <v>160</v>
      </c>
      <c r="G348" s="101" t="s">
        <v>54</v>
      </c>
      <c r="H348" s="104">
        <v>9</v>
      </c>
      <c r="I348" s="104">
        <v>9</v>
      </c>
      <c r="J348" s="129"/>
      <c r="K348" s="106">
        <v>22</v>
      </c>
      <c r="L348" s="107">
        <f>VLOOKUP(I348,'FY21 Billing Rates'!$A$2:$C$13,3,FALSE)*K348*3</f>
        <v>35.64</v>
      </c>
      <c r="M348" s="108" t="s">
        <v>352</v>
      </c>
      <c r="N348" s="109"/>
      <c r="O348" s="109">
        <v>22</v>
      </c>
      <c r="P348" s="110">
        <f>VLOOKUP(I348,'FY21 Billing Rates'!$A$2:$C$13,3,FALSE)*O348*3</f>
        <v>35.64</v>
      </c>
      <c r="Q348" s="111"/>
      <c r="R348" s="111">
        <v>22</v>
      </c>
      <c r="S348" s="112">
        <f>_xlfn.XLOOKUP($I348,'FY21 Billing Rates'!$A$2:$A$13,'FY21 Billing Rates'!$C$2:$C$13,,0)*R348*3</f>
        <v>35.64</v>
      </c>
      <c r="T348" s="113"/>
      <c r="U348" s="113">
        <v>22</v>
      </c>
      <c r="V348" s="114">
        <f>_xlfn.XLOOKUP($I348,'FY21 Billing Rates'!$A$2:$A$13,'FY21 Billing Rates'!$C$2:$C$13,,0)*U348*3</f>
        <v>35.64</v>
      </c>
      <c r="W348" s="115">
        <f t="shared" si="6"/>
        <v>142.56</v>
      </c>
    </row>
    <row r="349" spans="1:23" s="41" customFormat="1" outlineLevel="2" x14ac:dyDescent="0.25">
      <c r="A349" s="99"/>
      <c r="B349" s="100"/>
      <c r="C349" s="101" t="s">
        <v>115</v>
      </c>
      <c r="D349" s="102">
        <v>3186</v>
      </c>
      <c r="E349" s="103">
        <v>78</v>
      </c>
      <c r="F349" s="101" t="s">
        <v>119</v>
      </c>
      <c r="G349" s="101" t="s">
        <v>54</v>
      </c>
      <c r="H349" s="104">
        <v>9</v>
      </c>
      <c r="I349" s="104">
        <v>9</v>
      </c>
      <c r="J349" s="129"/>
      <c r="K349" s="106">
        <v>6540</v>
      </c>
      <c r="L349" s="107">
        <f>VLOOKUP(I349,'FY21 Billing Rates'!$A$2:C358,3,FALSE)*K349*3</f>
        <v>10594.800000000001</v>
      </c>
      <c r="M349" s="108" t="s">
        <v>352</v>
      </c>
      <c r="N349" s="109"/>
      <c r="O349" s="109">
        <v>6540</v>
      </c>
      <c r="P349" s="110">
        <f>VLOOKUP(I349,'FY21 Billing Rates'!$A$2:$C$13,3,FALSE)*O349*3</f>
        <v>10594.800000000001</v>
      </c>
      <c r="Q349" s="111"/>
      <c r="R349" s="111">
        <v>6540</v>
      </c>
      <c r="S349" s="112">
        <f>_xlfn.XLOOKUP($I349,'FY21 Billing Rates'!$A$2:$A$13,'FY21 Billing Rates'!$C$2:$C$13,,0)*R349*3</f>
        <v>10594.800000000001</v>
      </c>
      <c r="T349" s="113"/>
      <c r="U349" s="113">
        <v>6540</v>
      </c>
      <c r="V349" s="114">
        <f>_xlfn.XLOOKUP($I349,'FY21 Billing Rates'!$A$2:$A$13,'FY21 Billing Rates'!$C$2:$C$13,,0)*U349*3</f>
        <v>10594.800000000001</v>
      </c>
      <c r="W349" s="115">
        <f t="shared" si="6"/>
        <v>42379.200000000004</v>
      </c>
    </row>
    <row r="350" spans="1:23" s="41" customFormat="1" outlineLevel="2" x14ac:dyDescent="0.25">
      <c r="A350" s="99"/>
      <c r="B350" s="100"/>
      <c r="C350" s="101" t="s">
        <v>115</v>
      </c>
      <c r="D350" s="102">
        <v>3193</v>
      </c>
      <c r="E350" s="103">
        <v>6</v>
      </c>
      <c r="F350" s="101" t="s">
        <v>123</v>
      </c>
      <c r="G350" s="101" t="s">
        <v>54</v>
      </c>
      <c r="H350" s="104">
        <v>9</v>
      </c>
      <c r="I350" s="104">
        <v>9</v>
      </c>
      <c r="J350" s="129"/>
      <c r="K350" s="106">
        <v>1536</v>
      </c>
      <c r="L350" s="107">
        <f>VLOOKUP(I350,'FY21 Billing Rates'!$A$2:C345,3,FALSE)*K350*3</f>
        <v>2488.3200000000002</v>
      </c>
      <c r="M350" s="108" t="s">
        <v>352</v>
      </c>
      <c r="N350" s="109"/>
      <c r="O350" s="109">
        <v>1536</v>
      </c>
      <c r="P350" s="110">
        <f>VLOOKUP(I350,'FY21 Billing Rates'!$A$2:$C$13,3,FALSE)*O350*3</f>
        <v>2488.3200000000002</v>
      </c>
      <c r="Q350" s="111"/>
      <c r="R350" s="111">
        <v>1536</v>
      </c>
      <c r="S350" s="112">
        <f>_xlfn.XLOOKUP($I350,'FY21 Billing Rates'!$A$2:$A$13,'FY21 Billing Rates'!$C$2:$C$13,,0)*R350*3</f>
        <v>2488.3200000000002</v>
      </c>
      <c r="T350" s="113"/>
      <c r="U350" s="113">
        <v>1536</v>
      </c>
      <c r="V350" s="114">
        <f>_xlfn.XLOOKUP($I350,'FY21 Billing Rates'!$A$2:$A$13,'FY21 Billing Rates'!$C$2:$C$13,,0)*U350*3</f>
        <v>2488.3200000000002</v>
      </c>
      <c r="W350" s="115">
        <f t="shared" si="6"/>
        <v>9953.2800000000007</v>
      </c>
    </row>
    <row r="351" spans="1:23" s="41" customFormat="1" outlineLevel="2" x14ac:dyDescent="0.25">
      <c r="A351" s="99"/>
      <c r="B351" s="100"/>
      <c r="C351" s="101" t="s">
        <v>115</v>
      </c>
      <c r="D351" s="102">
        <v>3193</v>
      </c>
      <c r="E351" s="103">
        <v>9</v>
      </c>
      <c r="F351" s="101" t="s">
        <v>123</v>
      </c>
      <c r="G351" s="101" t="s">
        <v>54</v>
      </c>
      <c r="H351" s="104">
        <v>9</v>
      </c>
      <c r="I351" s="104">
        <v>9</v>
      </c>
      <c r="J351" s="129"/>
      <c r="K351" s="106">
        <v>1536</v>
      </c>
      <c r="L351" s="107">
        <f>VLOOKUP(I351,'FY21 Billing Rates'!$A$2:C347,3,FALSE)*K351*3</f>
        <v>2488.3200000000002</v>
      </c>
      <c r="M351" s="108" t="s">
        <v>352</v>
      </c>
      <c r="N351" s="109"/>
      <c r="O351" s="109">
        <v>1536</v>
      </c>
      <c r="P351" s="110">
        <f>VLOOKUP(I351,'FY21 Billing Rates'!$A$2:$C$13,3,FALSE)*O351*3</f>
        <v>2488.3200000000002</v>
      </c>
      <c r="Q351" s="111"/>
      <c r="R351" s="111">
        <v>1536</v>
      </c>
      <c r="S351" s="112">
        <f>_xlfn.XLOOKUP($I351,'FY21 Billing Rates'!$A$2:$A$13,'FY21 Billing Rates'!$C$2:$C$13,,0)*R351*3</f>
        <v>2488.3200000000002</v>
      </c>
      <c r="T351" s="113"/>
      <c r="U351" s="113">
        <v>1536</v>
      </c>
      <c r="V351" s="114">
        <f>_xlfn.XLOOKUP($I351,'FY21 Billing Rates'!$A$2:$A$13,'FY21 Billing Rates'!$C$2:$C$13,,0)*U351*3</f>
        <v>2488.3200000000002</v>
      </c>
      <c r="W351" s="115">
        <f t="shared" si="6"/>
        <v>9953.2800000000007</v>
      </c>
    </row>
    <row r="352" spans="1:23" s="41" customFormat="1" outlineLevel="2" x14ac:dyDescent="0.25">
      <c r="A352" s="99"/>
      <c r="B352" s="100"/>
      <c r="C352" s="101" t="s">
        <v>115</v>
      </c>
      <c r="D352" s="102">
        <v>3193</v>
      </c>
      <c r="E352" s="103">
        <v>12</v>
      </c>
      <c r="F352" s="101" t="s">
        <v>123</v>
      </c>
      <c r="G352" s="101" t="s">
        <v>54</v>
      </c>
      <c r="H352" s="104">
        <v>9</v>
      </c>
      <c r="I352" s="104">
        <v>9</v>
      </c>
      <c r="J352" s="129"/>
      <c r="K352" s="106">
        <v>315</v>
      </c>
      <c r="L352" s="107">
        <f>VLOOKUP(I352,'FY21 Billing Rates'!$A$2:C351,3,FALSE)*K352*3</f>
        <v>510.30000000000007</v>
      </c>
      <c r="M352" s="108" t="s">
        <v>352</v>
      </c>
      <c r="N352" s="109"/>
      <c r="O352" s="109">
        <v>315</v>
      </c>
      <c r="P352" s="110">
        <f>VLOOKUP(I352,'FY21 Billing Rates'!$A$2:$C$13,3,FALSE)*O352*3</f>
        <v>510.30000000000007</v>
      </c>
      <c r="Q352" s="111"/>
      <c r="R352" s="111">
        <v>315</v>
      </c>
      <c r="S352" s="112">
        <f>_xlfn.XLOOKUP($I352,'FY21 Billing Rates'!$A$2:$A$13,'FY21 Billing Rates'!$C$2:$C$13,,0)*R352*3</f>
        <v>510.30000000000007</v>
      </c>
      <c r="T352" s="113"/>
      <c r="U352" s="113">
        <v>315</v>
      </c>
      <c r="V352" s="114">
        <f>_xlfn.XLOOKUP($I352,'FY21 Billing Rates'!$A$2:$A$13,'FY21 Billing Rates'!$C$2:$C$13,,0)*U352*3</f>
        <v>510.30000000000007</v>
      </c>
      <c r="W352" s="115">
        <f t="shared" si="6"/>
        <v>2041.2000000000003</v>
      </c>
    </row>
    <row r="353" spans="1:23" s="41" customFormat="1" outlineLevel="2" x14ac:dyDescent="0.25">
      <c r="A353" s="99"/>
      <c r="B353" s="100"/>
      <c r="C353" s="101" t="s">
        <v>168</v>
      </c>
      <c r="D353" s="102">
        <v>4195</v>
      </c>
      <c r="E353" s="103">
        <v>66</v>
      </c>
      <c r="F353" s="101" t="s">
        <v>169</v>
      </c>
      <c r="G353" s="101" t="s">
        <v>54</v>
      </c>
      <c r="H353" s="104">
        <v>9</v>
      </c>
      <c r="I353" s="104">
        <v>9</v>
      </c>
      <c r="J353" s="129"/>
      <c r="K353" s="106">
        <v>305</v>
      </c>
      <c r="L353" s="107">
        <f>VLOOKUP(I353,'FY21 Billing Rates'!$A$2:$C$13,3,FALSE)*K353*3</f>
        <v>494.1</v>
      </c>
      <c r="M353" s="108" t="s">
        <v>352</v>
      </c>
      <c r="N353" s="109"/>
      <c r="O353" s="109">
        <v>305</v>
      </c>
      <c r="P353" s="110">
        <f>VLOOKUP(I353,'FY21 Billing Rates'!$A$2:$C$13,3,FALSE)*O353*3</f>
        <v>494.1</v>
      </c>
      <c r="Q353" s="111"/>
      <c r="R353" s="111">
        <v>305</v>
      </c>
      <c r="S353" s="112">
        <f>_xlfn.XLOOKUP($I353,'FY21 Billing Rates'!$A$2:$A$13,'FY21 Billing Rates'!$C$2:$C$13,,0)*R353*3</f>
        <v>494.1</v>
      </c>
      <c r="T353" s="113"/>
      <c r="U353" s="113">
        <v>305</v>
      </c>
      <c r="V353" s="114">
        <f>_xlfn.XLOOKUP($I353,'FY21 Billing Rates'!$A$2:$A$13,'FY21 Billing Rates'!$C$2:$C$13,,0)*U353*3</f>
        <v>494.1</v>
      </c>
      <c r="W353" s="115">
        <f t="shared" si="6"/>
        <v>1976.4</v>
      </c>
    </row>
    <row r="354" spans="1:23" s="41" customFormat="1" outlineLevel="2" x14ac:dyDescent="0.25">
      <c r="A354" s="99"/>
      <c r="B354" s="100"/>
      <c r="C354" s="101" t="s">
        <v>156</v>
      </c>
      <c r="D354" s="102">
        <v>4101</v>
      </c>
      <c r="E354" s="103">
        <v>4</v>
      </c>
      <c r="F354" s="101" t="s">
        <v>157</v>
      </c>
      <c r="G354" s="101" t="s">
        <v>54</v>
      </c>
      <c r="H354" s="104">
        <v>9</v>
      </c>
      <c r="I354" s="104">
        <v>9</v>
      </c>
      <c r="J354" s="129"/>
      <c r="K354" s="106">
        <v>3084</v>
      </c>
      <c r="L354" s="107">
        <f>VLOOKUP(I354,'FY21 Billing Rates'!$A$2:$C$13,3,FALSE)*K354*3</f>
        <v>4996.08</v>
      </c>
      <c r="M354" s="108" t="s">
        <v>352</v>
      </c>
      <c r="N354" s="109"/>
      <c r="O354" s="109">
        <v>3084</v>
      </c>
      <c r="P354" s="110">
        <f>VLOOKUP(I354,'FY21 Billing Rates'!$A$2:$C$13,3,FALSE)*O354*3</f>
        <v>4996.08</v>
      </c>
      <c r="Q354" s="111"/>
      <c r="R354" s="111">
        <v>3084</v>
      </c>
      <c r="S354" s="112">
        <f>_xlfn.XLOOKUP($I354,'FY21 Billing Rates'!$A$2:$A$13,'FY21 Billing Rates'!$C$2:$C$13,,0)*R354*3</f>
        <v>4996.08</v>
      </c>
      <c r="T354" s="113"/>
      <c r="U354" s="113">
        <v>3084</v>
      </c>
      <c r="V354" s="114">
        <f>_xlfn.XLOOKUP($I354,'FY21 Billing Rates'!$A$2:$A$13,'FY21 Billing Rates'!$C$2:$C$13,,0)*U354*3</f>
        <v>4996.08</v>
      </c>
      <c r="W354" s="115">
        <f t="shared" si="6"/>
        <v>19984.32</v>
      </c>
    </row>
    <row r="355" spans="1:23" s="41" customFormat="1" outlineLevel="2" x14ac:dyDescent="0.25">
      <c r="A355" s="99"/>
      <c r="B355" s="100"/>
      <c r="C355" s="101" t="s">
        <v>170</v>
      </c>
      <c r="D355" s="102">
        <v>4205</v>
      </c>
      <c r="E355" s="103">
        <v>4</v>
      </c>
      <c r="F355" s="101" t="s">
        <v>171</v>
      </c>
      <c r="G355" s="101" t="s">
        <v>54</v>
      </c>
      <c r="H355" s="104">
        <v>9</v>
      </c>
      <c r="I355" s="104">
        <v>9</v>
      </c>
      <c r="J355" s="129"/>
      <c r="K355" s="106">
        <v>3926</v>
      </c>
      <c r="L355" s="107">
        <f>VLOOKUP(I355,'FY21 Billing Rates'!$A$2:$C$13,3,FALSE)*K355*3</f>
        <v>6360.12</v>
      </c>
      <c r="M355" s="108" t="s">
        <v>352</v>
      </c>
      <c r="N355" s="109"/>
      <c r="O355" s="109">
        <v>3926</v>
      </c>
      <c r="P355" s="110">
        <f>VLOOKUP(I355,'FY21 Billing Rates'!$A$2:$C$13,3,FALSE)*O355*3</f>
        <v>6360.12</v>
      </c>
      <c r="Q355" s="111"/>
      <c r="R355" s="111">
        <v>3926</v>
      </c>
      <c r="S355" s="112">
        <f>_xlfn.XLOOKUP($I355,'FY21 Billing Rates'!$A$2:$A$13,'FY21 Billing Rates'!$C$2:$C$13,,0)*R355*3</f>
        <v>6360.12</v>
      </c>
      <c r="T355" s="113"/>
      <c r="U355" s="113">
        <v>3926</v>
      </c>
      <c r="V355" s="114">
        <f>_xlfn.XLOOKUP($I355,'FY21 Billing Rates'!$A$2:$A$13,'FY21 Billing Rates'!$C$2:$C$13,,0)*U355*3</f>
        <v>6360.12</v>
      </c>
      <c r="W355" s="115">
        <f t="shared" si="6"/>
        <v>25440.48</v>
      </c>
    </row>
    <row r="356" spans="1:23" s="41" customFormat="1" outlineLevel="2" x14ac:dyDescent="0.25">
      <c r="A356" s="99"/>
      <c r="B356" s="100"/>
      <c r="C356" s="101" t="s">
        <v>165</v>
      </c>
      <c r="D356" s="102">
        <v>4173</v>
      </c>
      <c r="E356" s="103">
        <v>63</v>
      </c>
      <c r="F356" s="101" t="s">
        <v>166</v>
      </c>
      <c r="G356" s="101" t="s">
        <v>54</v>
      </c>
      <c r="H356" s="104">
        <v>9</v>
      </c>
      <c r="I356" s="104">
        <v>9</v>
      </c>
      <c r="J356" s="129"/>
      <c r="K356" s="106">
        <v>305</v>
      </c>
      <c r="L356" s="107">
        <f>VLOOKUP(I356,'FY21 Billing Rates'!$A$2:$C$13,3,FALSE)*K356*3</f>
        <v>494.1</v>
      </c>
      <c r="M356" s="108" t="s">
        <v>352</v>
      </c>
      <c r="N356" s="109"/>
      <c r="O356" s="109">
        <v>305</v>
      </c>
      <c r="P356" s="110">
        <f>VLOOKUP(I356,'FY21 Billing Rates'!$A$2:$C$13,3,FALSE)*O356*3</f>
        <v>494.1</v>
      </c>
      <c r="Q356" s="111"/>
      <c r="R356" s="111">
        <v>305</v>
      </c>
      <c r="S356" s="112">
        <f>_xlfn.XLOOKUP($I356,'FY21 Billing Rates'!$A$2:$A$13,'FY21 Billing Rates'!$C$2:$C$13,,0)*R356*3</f>
        <v>494.1</v>
      </c>
      <c r="T356" s="113"/>
      <c r="U356" s="113">
        <v>305</v>
      </c>
      <c r="V356" s="114">
        <f>_xlfn.XLOOKUP($I356,'FY21 Billing Rates'!$A$2:$A$13,'FY21 Billing Rates'!$C$2:$C$13,,0)*U356*3</f>
        <v>494.1</v>
      </c>
      <c r="W356" s="115">
        <f t="shared" si="6"/>
        <v>1976.4</v>
      </c>
    </row>
    <row r="357" spans="1:23" s="41" customFormat="1" outlineLevel="2" x14ac:dyDescent="0.25">
      <c r="A357" s="99"/>
      <c r="B357" s="100"/>
      <c r="C357" s="101" t="s">
        <v>165</v>
      </c>
      <c r="D357" s="102">
        <v>4173</v>
      </c>
      <c r="E357" s="103">
        <v>65</v>
      </c>
      <c r="F357" s="101" t="s">
        <v>166</v>
      </c>
      <c r="G357" s="101" t="s">
        <v>54</v>
      </c>
      <c r="H357" s="104">
        <v>9</v>
      </c>
      <c r="I357" s="104">
        <v>9</v>
      </c>
      <c r="J357" s="129"/>
      <c r="K357" s="106">
        <v>305</v>
      </c>
      <c r="L357" s="107">
        <f>VLOOKUP(I357,'FY21 Billing Rates'!$A$2:$C$13,3,FALSE)*K357*3</f>
        <v>494.1</v>
      </c>
      <c r="M357" s="108" t="s">
        <v>352</v>
      </c>
      <c r="N357" s="109"/>
      <c r="O357" s="109">
        <v>305</v>
      </c>
      <c r="P357" s="110">
        <f>VLOOKUP(I357,'FY21 Billing Rates'!$A$2:$C$13,3,FALSE)*O357*3</f>
        <v>494.1</v>
      </c>
      <c r="Q357" s="111"/>
      <c r="R357" s="111">
        <v>305</v>
      </c>
      <c r="S357" s="112">
        <f>_xlfn.XLOOKUP($I357,'FY21 Billing Rates'!$A$2:$A$13,'FY21 Billing Rates'!$C$2:$C$13,,0)*R357*3</f>
        <v>494.1</v>
      </c>
      <c r="T357" s="113"/>
      <c r="U357" s="113">
        <v>305</v>
      </c>
      <c r="V357" s="114">
        <f>_xlfn.XLOOKUP($I357,'FY21 Billing Rates'!$A$2:$A$13,'FY21 Billing Rates'!$C$2:$C$13,,0)*U357*3</f>
        <v>494.1</v>
      </c>
      <c r="W357" s="115">
        <f t="shared" si="6"/>
        <v>1976.4</v>
      </c>
    </row>
    <row r="358" spans="1:23" s="41" customFormat="1" outlineLevel="2" x14ac:dyDescent="0.25">
      <c r="A358" s="99"/>
      <c r="B358" s="100"/>
      <c r="C358" s="101" t="s">
        <v>165</v>
      </c>
      <c r="D358" s="102">
        <v>4173</v>
      </c>
      <c r="E358" s="103">
        <v>66</v>
      </c>
      <c r="F358" s="101" t="s">
        <v>166</v>
      </c>
      <c r="G358" s="101" t="s">
        <v>54</v>
      </c>
      <c r="H358" s="104">
        <v>9</v>
      </c>
      <c r="I358" s="104">
        <v>9</v>
      </c>
      <c r="J358" s="129"/>
      <c r="K358" s="106">
        <v>304</v>
      </c>
      <c r="L358" s="107">
        <f>VLOOKUP(I358,'FY21 Billing Rates'!$A$2:$C$13,3,FALSE)*K358*3</f>
        <v>492.48000000000008</v>
      </c>
      <c r="M358" s="108" t="s">
        <v>352</v>
      </c>
      <c r="N358" s="109"/>
      <c r="O358" s="109">
        <v>304</v>
      </c>
      <c r="P358" s="110">
        <f>VLOOKUP(I358,'FY21 Billing Rates'!$A$2:$C$13,3,FALSE)*O358*3</f>
        <v>492.48000000000008</v>
      </c>
      <c r="Q358" s="111"/>
      <c r="R358" s="111">
        <v>304</v>
      </c>
      <c r="S358" s="112">
        <f>_xlfn.XLOOKUP($I358,'FY21 Billing Rates'!$A$2:$A$13,'FY21 Billing Rates'!$C$2:$C$13,,0)*R358*3</f>
        <v>492.48000000000008</v>
      </c>
      <c r="T358" s="113"/>
      <c r="U358" s="113">
        <v>304</v>
      </c>
      <c r="V358" s="114">
        <f>_xlfn.XLOOKUP($I358,'FY21 Billing Rates'!$A$2:$A$13,'FY21 Billing Rates'!$C$2:$C$13,,0)*U358*3</f>
        <v>492.48000000000008</v>
      </c>
      <c r="W358" s="115">
        <f t="shared" si="6"/>
        <v>1969.9200000000003</v>
      </c>
    </row>
    <row r="359" spans="1:23" s="64" customFormat="1" outlineLevel="2" x14ac:dyDescent="0.25">
      <c r="A359" s="99"/>
      <c r="B359" s="100"/>
      <c r="C359" s="101" t="s">
        <v>165</v>
      </c>
      <c r="D359" s="102">
        <v>4173</v>
      </c>
      <c r="E359" s="103">
        <v>4</v>
      </c>
      <c r="F359" s="101" t="s">
        <v>166</v>
      </c>
      <c r="G359" s="101" t="s">
        <v>54</v>
      </c>
      <c r="H359" s="104">
        <v>9</v>
      </c>
      <c r="I359" s="104">
        <v>9</v>
      </c>
      <c r="J359" s="129"/>
      <c r="K359" s="106">
        <v>4696</v>
      </c>
      <c r="L359" s="107">
        <f>VLOOKUP(I359,'FY21 Billing Rates'!$A$2:$C$13,3,FALSE)*K359*3</f>
        <v>7607.52</v>
      </c>
      <c r="M359" s="108" t="s">
        <v>352</v>
      </c>
      <c r="N359" s="109"/>
      <c r="O359" s="109">
        <v>4696</v>
      </c>
      <c r="P359" s="110">
        <f>VLOOKUP(I359,'FY21 Billing Rates'!$A$2:$C$13,3,FALSE)*O359*3</f>
        <v>7607.52</v>
      </c>
      <c r="Q359" s="111"/>
      <c r="R359" s="111">
        <v>4696</v>
      </c>
      <c r="S359" s="112">
        <f>_xlfn.XLOOKUP($I359,'FY21 Billing Rates'!$A$2:$A$13,'FY21 Billing Rates'!$C$2:$C$13,,0)*R359*3</f>
        <v>7607.52</v>
      </c>
      <c r="T359" s="113"/>
      <c r="U359" s="113">
        <v>4696</v>
      </c>
      <c r="V359" s="114">
        <f>_xlfn.XLOOKUP($I359,'FY21 Billing Rates'!$A$2:$A$13,'FY21 Billing Rates'!$C$2:$C$13,,0)*U359*3</f>
        <v>7607.52</v>
      </c>
      <c r="W359" s="115">
        <f t="shared" si="6"/>
        <v>30430.080000000002</v>
      </c>
    </row>
    <row r="360" spans="1:23" s="41" customFormat="1" outlineLevel="2" x14ac:dyDescent="0.25">
      <c r="A360" s="99"/>
      <c r="B360" s="100"/>
      <c r="C360" s="101" t="s">
        <v>165</v>
      </c>
      <c r="D360" s="102">
        <v>4173</v>
      </c>
      <c r="E360" s="103">
        <v>11</v>
      </c>
      <c r="F360" s="101" t="s">
        <v>166</v>
      </c>
      <c r="G360" s="101" t="s">
        <v>54</v>
      </c>
      <c r="H360" s="104">
        <v>9</v>
      </c>
      <c r="I360" s="104">
        <v>9</v>
      </c>
      <c r="J360" s="129"/>
      <c r="K360" s="106">
        <v>183</v>
      </c>
      <c r="L360" s="107">
        <f>VLOOKUP(I360,'FY21 Billing Rates'!$A$2:$C$13,3,FALSE)*K360*3</f>
        <v>296.46000000000004</v>
      </c>
      <c r="M360" s="108" t="s">
        <v>352</v>
      </c>
      <c r="N360" s="109"/>
      <c r="O360" s="109">
        <v>183</v>
      </c>
      <c r="P360" s="110">
        <f>VLOOKUP(I360,'FY21 Billing Rates'!$A$2:$C$13,3,FALSE)*O360*3</f>
        <v>296.46000000000004</v>
      </c>
      <c r="Q360" s="111"/>
      <c r="R360" s="111">
        <v>183</v>
      </c>
      <c r="S360" s="112">
        <f>_xlfn.XLOOKUP($I360,'FY21 Billing Rates'!$A$2:$A$13,'FY21 Billing Rates'!$C$2:$C$13,,0)*R360*3</f>
        <v>296.46000000000004</v>
      </c>
      <c r="T360" s="113"/>
      <c r="U360" s="113">
        <v>183</v>
      </c>
      <c r="V360" s="114">
        <f>_xlfn.XLOOKUP($I360,'FY21 Billing Rates'!$A$2:$A$13,'FY21 Billing Rates'!$C$2:$C$13,,0)*U360*3</f>
        <v>296.46000000000004</v>
      </c>
      <c r="W360" s="115">
        <f t="shared" si="6"/>
        <v>1185.8400000000001</v>
      </c>
    </row>
    <row r="361" spans="1:23" s="41" customFormat="1" outlineLevel="2" x14ac:dyDescent="0.25">
      <c r="A361" s="99"/>
      <c r="B361" s="100"/>
      <c r="C361" s="101" t="s">
        <v>165</v>
      </c>
      <c r="D361" s="102">
        <v>4173</v>
      </c>
      <c r="E361" s="103">
        <v>21</v>
      </c>
      <c r="F361" s="101" t="s">
        <v>166</v>
      </c>
      <c r="G361" s="101" t="s">
        <v>54</v>
      </c>
      <c r="H361" s="104">
        <v>9</v>
      </c>
      <c r="I361" s="104">
        <v>9</v>
      </c>
      <c r="J361" s="129"/>
      <c r="K361" s="106">
        <v>305</v>
      </c>
      <c r="L361" s="107">
        <f>VLOOKUP(I361,'FY21 Billing Rates'!$A$2:$C$13,3,FALSE)*K361*3</f>
        <v>494.1</v>
      </c>
      <c r="M361" s="108" t="s">
        <v>352</v>
      </c>
      <c r="N361" s="109"/>
      <c r="O361" s="109">
        <v>305</v>
      </c>
      <c r="P361" s="110">
        <f>VLOOKUP(I361,'FY21 Billing Rates'!$A$2:$C$13,3,FALSE)*O361*3</f>
        <v>494.1</v>
      </c>
      <c r="Q361" s="111"/>
      <c r="R361" s="111">
        <v>305</v>
      </c>
      <c r="S361" s="112">
        <f>_xlfn.XLOOKUP($I361,'FY21 Billing Rates'!$A$2:$A$13,'FY21 Billing Rates'!$C$2:$C$13,,0)*R361*3</f>
        <v>494.1</v>
      </c>
      <c r="T361" s="113"/>
      <c r="U361" s="113">
        <v>305</v>
      </c>
      <c r="V361" s="114">
        <f>_xlfn.XLOOKUP($I361,'FY21 Billing Rates'!$A$2:$A$13,'FY21 Billing Rates'!$C$2:$C$13,,0)*U361*3</f>
        <v>494.1</v>
      </c>
      <c r="W361" s="115">
        <f t="shared" ref="W361:W387" si="7">L361+P361+S361+V361</f>
        <v>1976.4</v>
      </c>
    </row>
    <row r="362" spans="1:23" s="64" customFormat="1" outlineLevel="2" x14ac:dyDescent="0.25">
      <c r="A362" s="99"/>
      <c r="B362" s="100"/>
      <c r="C362" s="101" t="s">
        <v>161</v>
      </c>
      <c r="D362" s="102">
        <v>4162</v>
      </c>
      <c r="E362" s="103">
        <v>66</v>
      </c>
      <c r="F362" s="101" t="s">
        <v>162</v>
      </c>
      <c r="G362" s="101" t="s">
        <v>54</v>
      </c>
      <c r="H362" s="104">
        <v>9</v>
      </c>
      <c r="I362" s="104">
        <v>9</v>
      </c>
      <c r="J362" s="129"/>
      <c r="K362" s="106">
        <v>165</v>
      </c>
      <c r="L362" s="107">
        <f>VLOOKUP(I362,'FY21 Billing Rates'!$A$2:$C$13,3,FALSE)*K362*3</f>
        <v>267.3</v>
      </c>
      <c r="M362" s="108" t="s">
        <v>352</v>
      </c>
      <c r="N362" s="109"/>
      <c r="O362" s="109">
        <v>165</v>
      </c>
      <c r="P362" s="110">
        <f>VLOOKUP(I362,'FY21 Billing Rates'!$A$2:$C$13,3,FALSE)*O362*3</f>
        <v>267.3</v>
      </c>
      <c r="Q362" s="111"/>
      <c r="R362" s="111">
        <v>165</v>
      </c>
      <c r="S362" s="112">
        <f>_xlfn.XLOOKUP($I362,'FY21 Billing Rates'!$A$2:$A$13,'FY21 Billing Rates'!$C$2:$C$13,,0)*R362*3</f>
        <v>267.3</v>
      </c>
      <c r="T362" s="113"/>
      <c r="U362" s="113">
        <v>165</v>
      </c>
      <c r="V362" s="114">
        <f>_xlfn.XLOOKUP($I362,'FY21 Billing Rates'!$A$2:$A$13,'FY21 Billing Rates'!$C$2:$C$13,,0)*U362*3</f>
        <v>267.3</v>
      </c>
      <c r="W362" s="115">
        <f t="shared" si="7"/>
        <v>1069.2</v>
      </c>
    </row>
    <row r="363" spans="1:23" s="41" customFormat="1" outlineLevel="2" x14ac:dyDescent="0.25">
      <c r="A363" s="99"/>
      <c r="B363" s="100"/>
      <c r="C363" s="101" t="s">
        <v>161</v>
      </c>
      <c r="D363" s="102">
        <v>4162</v>
      </c>
      <c r="E363" s="103">
        <v>4</v>
      </c>
      <c r="F363" s="101" t="s">
        <v>162</v>
      </c>
      <c r="G363" s="101" t="s">
        <v>54</v>
      </c>
      <c r="H363" s="104">
        <v>9</v>
      </c>
      <c r="I363" s="104">
        <v>9</v>
      </c>
      <c r="J363" s="129"/>
      <c r="K363" s="106">
        <v>6556</v>
      </c>
      <c r="L363" s="107">
        <f>VLOOKUP(I363,'FY21 Billing Rates'!$A$2:$C$13,3,FALSE)*K363*3</f>
        <v>10620.720000000001</v>
      </c>
      <c r="M363" s="108" t="s">
        <v>352</v>
      </c>
      <c r="N363" s="109"/>
      <c r="O363" s="109">
        <v>6556</v>
      </c>
      <c r="P363" s="110">
        <f>VLOOKUP(I363,'FY21 Billing Rates'!$A$2:$C$13,3,FALSE)*O363*3</f>
        <v>10620.720000000001</v>
      </c>
      <c r="Q363" s="111"/>
      <c r="R363" s="111">
        <v>6556</v>
      </c>
      <c r="S363" s="112">
        <f>_xlfn.XLOOKUP($I363,'FY21 Billing Rates'!$A$2:$A$13,'FY21 Billing Rates'!$C$2:$C$13,,0)*R363*3</f>
        <v>10620.720000000001</v>
      </c>
      <c r="T363" s="113"/>
      <c r="U363" s="113">
        <v>6556</v>
      </c>
      <c r="V363" s="114">
        <f>_xlfn.XLOOKUP($I363,'FY21 Billing Rates'!$A$2:$A$13,'FY21 Billing Rates'!$C$2:$C$13,,0)*U363*3</f>
        <v>10620.720000000001</v>
      </c>
      <c r="W363" s="115">
        <f t="shared" si="7"/>
        <v>42482.880000000005</v>
      </c>
    </row>
    <row r="364" spans="1:23" s="41" customFormat="1" outlineLevel="2" x14ac:dyDescent="0.25">
      <c r="A364" s="99"/>
      <c r="B364" s="100"/>
      <c r="C364" s="101" t="s">
        <v>161</v>
      </c>
      <c r="D364" s="102">
        <v>4162</v>
      </c>
      <c r="E364" s="103">
        <v>12</v>
      </c>
      <c r="F364" s="101" t="s">
        <v>162</v>
      </c>
      <c r="G364" s="101" t="s">
        <v>54</v>
      </c>
      <c r="H364" s="104">
        <v>9</v>
      </c>
      <c r="I364" s="104">
        <v>9</v>
      </c>
      <c r="J364" s="129"/>
      <c r="K364" s="106">
        <v>642</v>
      </c>
      <c r="L364" s="107">
        <f>VLOOKUP(I364,'FY21 Billing Rates'!$A$2:$C$13,3,FALSE)*K364*3</f>
        <v>1040.04</v>
      </c>
      <c r="M364" s="108" t="s">
        <v>352</v>
      </c>
      <c r="N364" s="109"/>
      <c r="O364" s="109">
        <v>642</v>
      </c>
      <c r="P364" s="110">
        <f>VLOOKUP(I364,'FY21 Billing Rates'!$A$2:$C$13,3,FALSE)*O364*3</f>
        <v>1040.04</v>
      </c>
      <c r="Q364" s="111"/>
      <c r="R364" s="111">
        <v>642</v>
      </c>
      <c r="S364" s="112">
        <f>_xlfn.XLOOKUP($I364,'FY21 Billing Rates'!$A$2:$A$13,'FY21 Billing Rates'!$C$2:$C$13,,0)*R364*3</f>
        <v>1040.04</v>
      </c>
      <c r="T364" s="113"/>
      <c r="U364" s="113">
        <v>642</v>
      </c>
      <c r="V364" s="114">
        <f>_xlfn.XLOOKUP($I364,'FY21 Billing Rates'!$A$2:$A$13,'FY21 Billing Rates'!$C$2:$C$13,,0)*U364*3</f>
        <v>1040.04</v>
      </c>
      <c r="W364" s="115">
        <f t="shared" si="7"/>
        <v>4160.16</v>
      </c>
    </row>
    <row r="365" spans="1:23" s="41" customFormat="1" outlineLevel="2" x14ac:dyDescent="0.25">
      <c r="A365" s="99"/>
      <c r="B365" s="100"/>
      <c r="C365" s="101" t="s">
        <v>163</v>
      </c>
      <c r="D365" s="102">
        <v>4171</v>
      </c>
      <c r="E365" s="103">
        <v>4</v>
      </c>
      <c r="F365" s="101" t="s">
        <v>164</v>
      </c>
      <c r="G365" s="101" t="s">
        <v>54</v>
      </c>
      <c r="H365" s="104">
        <v>9</v>
      </c>
      <c r="I365" s="104">
        <v>9</v>
      </c>
      <c r="J365" s="129"/>
      <c r="K365" s="106">
        <v>25754</v>
      </c>
      <c r="L365" s="107">
        <f>VLOOKUP(I365,'FY21 Billing Rates'!$A$2:$C$13,3,FALSE)*K365*3</f>
        <v>41721.480000000003</v>
      </c>
      <c r="M365" s="108" t="s">
        <v>352</v>
      </c>
      <c r="N365" s="109"/>
      <c r="O365" s="109">
        <v>25754</v>
      </c>
      <c r="P365" s="110">
        <f>VLOOKUP(I365,'FY21 Billing Rates'!$A$2:$C$13,3,FALSE)*O365*3</f>
        <v>41721.480000000003</v>
      </c>
      <c r="Q365" s="111"/>
      <c r="R365" s="111">
        <v>25754</v>
      </c>
      <c r="S365" s="112">
        <f>_xlfn.XLOOKUP($I365,'FY21 Billing Rates'!$A$2:$A$13,'FY21 Billing Rates'!$C$2:$C$13,,0)*R365*3</f>
        <v>41721.480000000003</v>
      </c>
      <c r="T365" s="113"/>
      <c r="U365" s="113">
        <v>25754</v>
      </c>
      <c r="V365" s="114">
        <f>_xlfn.XLOOKUP($I365,'FY21 Billing Rates'!$A$2:$A$13,'FY21 Billing Rates'!$C$2:$C$13,,0)*U365*3</f>
        <v>41721.480000000003</v>
      </c>
      <c r="W365" s="115">
        <f t="shared" si="7"/>
        <v>166885.92000000001</v>
      </c>
    </row>
    <row r="366" spans="1:23" s="41" customFormat="1" outlineLevel="2" x14ac:dyDescent="0.25">
      <c r="A366" s="99"/>
      <c r="B366" s="100"/>
      <c r="C366" s="101" t="s">
        <v>163</v>
      </c>
      <c r="D366" s="102">
        <v>4171</v>
      </c>
      <c r="E366" s="103">
        <v>17</v>
      </c>
      <c r="F366" s="101" t="s">
        <v>164</v>
      </c>
      <c r="G366" s="101" t="s">
        <v>54</v>
      </c>
      <c r="H366" s="104">
        <v>9</v>
      </c>
      <c r="I366" s="104">
        <v>9</v>
      </c>
      <c r="J366" s="129"/>
      <c r="K366" s="106">
        <v>309</v>
      </c>
      <c r="L366" s="107">
        <f>VLOOKUP(I366,'FY21 Billing Rates'!$A$2:$C$13,3,FALSE)*K366*3</f>
        <v>500.58000000000004</v>
      </c>
      <c r="M366" s="108" t="s">
        <v>352</v>
      </c>
      <c r="N366" s="109"/>
      <c r="O366" s="109">
        <v>309</v>
      </c>
      <c r="P366" s="110">
        <f>VLOOKUP(I366,'FY21 Billing Rates'!$A$2:$C$13,3,FALSE)*O366*3</f>
        <v>500.58000000000004</v>
      </c>
      <c r="Q366" s="111"/>
      <c r="R366" s="111">
        <v>309</v>
      </c>
      <c r="S366" s="112">
        <f>_xlfn.XLOOKUP($I366,'FY21 Billing Rates'!$A$2:$A$13,'FY21 Billing Rates'!$C$2:$C$13,,0)*R366*3</f>
        <v>500.58000000000004</v>
      </c>
      <c r="T366" s="113"/>
      <c r="U366" s="113">
        <v>309</v>
      </c>
      <c r="V366" s="114">
        <f>_xlfn.XLOOKUP($I366,'FY21 Billing Rates'!$A$2:$A$13,'FY21 Billing Rates'!$C$2:$C$13,,0)*U366*3</f>
        <v>500.58000000000004</v>
      </c>
      <c r="W366" s="115">
        <f t="shared" si="7"/>
        <v>2002.3200000000002</v>
      </c>
    </row>
    <row r="367" spans="1:23" s="41" customFormat="1" outlineLevel="2" x14ac:dyDescent="0.25">
      <c r="A367" s="99"/>
      <c r="B367" s="100"/>
      <c r="C367" s="101" t="s">
        <v>163</v>
      </c>
      <c r="D367" s="102">
        <v>4171</v>
      </c>
      <c r="E367" s="103">
        <v>35</v>
      </c>
      <c r="F367" s="101" t="s">
        <v>164</v>
      </c>
      <c r="G367" s="101" t="s">
        <v>54</v>
      </c>
      <c r="H367" s="104">
        <v>9</v>
      </c>
      <c r="I367" s="104">
        <v>9</v>
      </c>
      <c r="J367" s="129"/>
      <c r="K367" s="106">
        <v>927</v>
      </c>
      <c r="L367" s="107">
        <f>VLOOKUP(I367,'FY21 Billing Rates'!$A$2:$C$13,3,FALSE)*K367*3</f>
        <v>1501.7400000000002</v>
      </c>
      <c r="M367" s="108" t="s">
        <v>352</v>
      </c>
      <c r="N367" s="109"/>
      <c r="O367" s="109">
        <v>927</v>
      </c>
      <c r="P367" s="110">
        <f>VLOOKUP(I367,'FY21 Billing Rates'!$A$2:$C$13,3,FALSE)*O367*3</f>
        <v>1501.7400000000002</v>
      </c>
      <c r="Q367" s="111"/>
      <c r="R367" s="111">
        <v>927</v>
      </c>
      <c r="S367" s="112">
        <f>_xlfn.XLOOKUP($I367,'FY21 Billing Rates'!$A$2:$A$13,'FY21 Billing Rates'!$C$2:$C$13,,0)*R367*3</f>
        <v>1501.7400000000002</v>
      </c>
      <c r="T367" s="113"/>
      <c r="U367" s="113">
        <v>927</v>
      </c>
      <c r="V367" s="114">
        <f>_xlfn.XLOOKUP($I367,'FY21 Billing Rates'!$A$2:$A$13,'FY21 Billing Rates'!$C$2:$C$13,,0)*U367*3</f>
        <v>1501.7400000000002</v>
      </c>
      <c r="W367" s="115">
        <f t="shared" si="7"/>
        <v>6006.9600000000009</v>
      </c>
    </row>
    <row r="368" spans="1:23" s="41" customFormat="1" outlineLevel="2" x14ac:dyDescent="0.25">
      <c r="A368" s="99"/>
      <c r="B368" s="100"/>
      <c r="C368" s="101" t="s">
        <v>52</v>
      </c>
      <c r="D368" s="102">
        <v>1338</v>
      </c>
      <c r="E368" s="103">
        <v>4</v>
      </c>
      <c r="F368" s="101" t="s">
        <v>53</v>
      </c>
      <c r="G368" s="101" t="s">
        <v>54</v>
      </c>
      <c r="H368" s="104">
        <v>9</v>
      </c>
      <c r="I368" s="104">
        <v>9</v>
      </c>
      <c r="J368" s="129"/>
      <c r="K368" s="106">
        <v>11859</v>
      </c>
      <c r="L368" s="107">
        <f>VLOOKUP(I368,'FY21 Billing Rates'!$A$2:$C$13,3,FALSE)*K368*3</f>
        <v>19211.580000000002</v>
      </c>
      <c r="M368" s="108" t="s">
        <v>352</v>
      </c>
      <c r="N368" s="109"/>
      <c r="O368" s="109">
        <v>11859</v>
      </c>
      <c r="P368" s="110">
        <f>VLOOKUP(I368,'FY21 Billing Rates'!$A$2:$C$13,3,FALSE)*O368*3</f>
        <v>19211.580000000002</v>
      </c>
      <c r="Q368" s="111"/>
      <c r="R368" s="111">
        <v>11859</v>
      </c>
      <c r="S368" s="112">
        <f>_xlfn.XLOOKUP($I368,'FY21 Billing Rates'!$A$2:$A$13,'FY21 Billing Rates'!$C$2:$C$13,,0)*R368*3</f>
        <v>19211.580000000002</v>
      </c>
      <c r="T368" s="113"/>
      <c r="U368" s="113">
        <v>11859</v>
      </c>
      <c r="V368" s="114">
        <f>_xlfn.XLOOKUP($I368,'FY21 Billing Rates'!$A$2:$A$13,'FY21 Billing Rates'!$C$2:$C$13,,0)*U368*3</f>
        <v>19211.580000000002</v>
      </c>
      <c r="W368" s="115">
        <f t="shared" si="7"/>
        <v>76846.320000000007</v>
      </c>
    </row>
    <row r="369" spans="1:23" s="41" customFormat="1" outlineLevel="2" x14ac:dyDescent="0.25">
      <c r="A369" s="99">
        <v>45</v>
      </c>
      <c r="B369" s="100"/>
      <c r="C369" s="101" t="s">
        <v>174</v>
      </c>
      <c r="D369" s="102">
        <v>4460</v>
      </c>
      <c r="E369" s="103">
        <v>4</v>
      </c>
      <c r="F369" s="101" t="s">
        <v>176</v>
      </c>
      <c r="G369" s="101" t="s">
        <v>54</v>
      </c>
      <c r="H369" s="104">
        <v>9</v>
      </c>
      <c r="I369" s="104">
        <v>9</v>
      </c>
      <c r="J369" s="129"/>
      <c r="K369" s="106">
        <v>165</v>
      </c>
      <c r="L369" s="107">
        <f>VLOOKUP(I369,'FY21 Billing Rates'!$A$2:C354,3,FALSE)*K369*3</f>
        <v>267.3</v>
      </c>
      <c r="M369" s="147"/>
      <c r="N369" s="109"/>
      <c r="O369" s="109">
        <v>165</v>
      </c>
      <c r="P369" s="116">
        <f>VLOOKUP(I369,'FY21 Billing Rates'!$A$2:$C$13,3,FALSE)*O369*3*2</f>
        <v>534.6</v>
      </c>
      <c r="Q369" s="111"/>
      <c r="R369" s="111">
        <v>165</v>
      </c>
      <c r="S369" s="112">
        <f>_xlfn.XLOOKUP($I369,'FY21 Billing Rates'!$A$2:$A$13,'FY21 Billing Rates'!$C$2:$C$13,,0)*R369*3</f>
        <v>267.3</v>
      </c>
      <c r="T369" s="113"/>
      <c r="U369" s="113">
        <v>165</v>
      </c>
      <c r="V369" s="114">
        <f>_xlfn.XLOOKUP($I369,'FY21 Billing Rates'!$A$2:$A$13,'FY21 Billing Rates'!$C$2:$C$13,,0)*U369*3</f>
        <v>267.3</v>
      </c>
      <c r="W369" s="115">
        <f t="shared" si="7"/>
        <v>1336.5</v>
      </c>
    </row>
    <row r="370" spans="1:23" s="41" customFormat="1" outlineLevel="2" x14ac:dyDescent="0.25">
      <c r="A370" s="99">
        <v>46</v>
      </c>
      <c r="B370" s="100"/>
      <c r="C370" s="101" t="s">
        <v>174</v>
      </c>
      <c r="D370" s="102">
        <v>4460</v>
      </c>
      <c r="E370" s="103">
        <v>4</v>
      </c>
      <c r="F370" s="101" t="s">
        <v>176</v>
      </c>
      <c r="G370" s="101" t="s">
        <v>54</v>
      </c>
      <c r="H370" s="104">
        <v>9</v>
      </c>
      <c r="I370" s="104">
        <v>9</v>
      </c>
      <c r="J370" s="129"/>
      <c r="K370" s="106">
        <v>140</v>
      </c>
      <c r="L370" s="107">
        <f>VLOOKUP(I370,'FY21 Billing Rates'!$A$2:C355,3,FALSE)*K370*3</f>
        <v>226.8</v>
      </c>
      <c r="M370" s="147"/>
      <c r="N370" s="109"/>
      <c r="O370" s="109">
        <v>140</v>
      </c>
      <c r="P370" s="116">
        <f>VLOOKUP(I370,'FY21 Billing Rates'!$A$2:$C$13,3,FALSE)*O370*3*2</f>
        <v>453.6</v>
      </c>
      <c r="Q370" s="111"/>
      <c r="R370" s="111">
        <v>140</v>
      </c>
      <c r="S370" s="112">
        <f>_xlfn.XLOOKUP($I370,'FY21 Billing Rates'!$A$2:$A$13,'FY21 Billing Rates'!$C$2:$C$13,,0)*R370*3</f>
        <v>226.8</v>
      </c>
      <c r="T370" s="113"/>
      <c r="U370" s="113">
        <v>140</v>
      </c>
      <c r="V370" s="114">
        <f>_xlfn.XLOOKUP($I370,'FY21 Billing Rates'!$A$2:$A$13,'FY21 Billing Rates'!$C$2:$C$13,,0)*U370*3</f>
        <v>226.8</v>
      </c>
      <c r="W370" s="115">
        <f t="shared" si="7"/>
        <v>1134</v>
      </c>
    </row>
    <row r="371" spans="1:23" s="128" customFormat="1" outlineLevel="1" x14ac:dyDescent="0.25">
      <c r="A371" s="117"/>
      <c r="B371" s="118"/>
      <c r="C371" s="119"/>
      <c r="D371" s="120"/>
      <c r="E371" s="121"/>
      <c r="F371" s="119"/>
      <c r="G371" s="119" t="s">
        <v>254</v>
      </c>
      <c r="H371" s="122"/>
      <c r="I371" s="122"/>
      <c r="J371" s="123">
        <v>120490</v>
      </c>
      <c r="K371" s="124">
        <f>SUBTOTAL(9,K327:K370)</f>
        <v>120490</v>
      </c>
      <c r="L371" s="127"/>
      <c r="M371" s="126"/>
      <c r="N371" s="124"/>
      <c r="O371" s="124">
        <f>SUBTOTAL(9,O327:O370)</f>
        <v>120490</v>
      </c>
      <c r="P371" s="127"/>
      <c r="Q371" s="124"/>
      <c r="R371" s="124">
        <f>SUM(R327:R370)</f>
        <v>120490</v>
      </c>
      <c r="S371" s="125"/>
      <c r="T371" s="124"/>
      <c r="U371" s="124">
        <f>SUM(U327:U370)</f>
        <v>120490</v>
      </c>
      <c r="V371" s="127"/>
      <c r="W371" s="127"/>
    </row>
    <row r="372" spans="1:23" s="64" customFormat="1" outlineLevel="2" x14ac:dyDescent="0.25">
      <c r="A372" s="99"/>
      <c r="B372" s="100"/>
      <c r="C372" s="101" t="s">
        <v>185</v>
      </c>
      <c r="D372" s="102">
        <v>4740</v>
      </c>
      <c r="E372" s="103">
        <v>4</v>
      </c>
      <c r="F372" s="101" t="s">
        <v>202</v>
      </c>
      <c r="G372" s="101" t="s">
        <v>199</v>
      </c>
      <c r="H372" s="104">
        <v>1</v>
      </c>
      <c r="I372" s="104">
        <v>1</v>
      </c>
      <c r="J372" s="129"/>
      <c r="K372" s="106">
        <v>143</v>
      </c>
      <c r="L372" s="107">
        <f>VLOOKUP(I372,'FY21 Billing Rates'!$A$2:$C$13,3,FALSE)*K372*3</f>
        <v>471.04200000000003</v>
      </c>
      <c r="M372" s="108" t="s">
        <v>352</v>
      </c>
      <c r="N372" s="109"/>
      <c r="O372" s="109">
        <v>143</v>
      </c>
      <c r="P372" s="110">
        <f>VLOOKUP(I372,'FY21 Billing Rates'!$A$2:$C$13,3,FALSE)*O372*3</f>
        <v>471.04200000000003</v>
      </c>
      <c r="Q372" s="111"/>
      <c r="R372" s="111">
        <v>143</v>
      </c>
      <c r="S372" s="112">
        <f>_xlfn.XLOOKUP($I372,'FY21 Billing Rates'!$A$2:$A$13,'FY21 Billing Rates'!$C$2:$C$13,,0)*R372*3</f>
        <v>471.04200000000003</v>
      </c>
      <c r="T372" s="113"/>
      <c r="U372" s="113">
        <v>143</v>
      </c>
      <c r="V372" s="114">
        <f>_xlfn.XLOOKUP($I372,'FY21 Billing Rates'!$A$2:$A$13,'FY21 Billing Rates'!$C$2:$C$13,,0)*U372*3</f>
        <v>471.04200000000003</v>
      </c>
      <c r="W372" s="115">
        <f t="shared" si="7"/>
        <v>1884.1680000000001</v>
      </c>
    </row>
    <row r="373" spans="1:23" s="64" customFormat="1" outlineLevel="2" x14ac:dyDescent="0.25">
      <c r="A373" s="99"/>
      <c r="B373" s="100"/>
      <c r="C373" s="101" t="s">
        <v>185</v>
      </c>
      <c r="D373" s="102">
        <v>4735</v>
      </c>
      <c r="E373" s="103">
        <v>4</v>
      </c>
      <c r="F373" s="101" t="s">
        <v>197</v>
      </c>
      <c r="G373" s="101" t="s">
        <v>199</v>
      </c>
      <c r="H373" s="104">
        <v>1</v>
      </c>
      <c r="I373" s="104">
        <v>1</v>
      </c>
      <c r="J373" s="129"/>
      <c r="K373" s="106">
        <v>23425</v>
      </c>
      <c r="L373" s="107">
        <f>VLOOKUP(I373,'FY21 Billing Rates'!$A$2:$C$13,3,FALSE)*K373*3</f>
        <v>77161.950000000012</v>
      </c>
      <c r="M373" s="108" t="s">
        <v>352</v>
      </c>
      <c r="N373" s="109"/>
      <c r="O373" s="109">
        <v>23425</v>
      </c>
      <c r="P373" s="110">
        <f>VLOOKUP(I373,'FY21 Billing Rates'!$A$2:$C$13,3,FALSE)*O373*3</f>
        <v>77161.950000000012</v>
      </c>
      <c r="Q373" s="111"/>
      <c r="R373" s="111">
        <v>23425</v>
      </c>
      <c r="S373" s="112">
        <f>_xlfn.XLOOKUP($I373,'FY21 Billing Rates'!$A$2:$A$13,'FY21 Billing Rates'!$C$2:$C$13,,0)*R373*3</f>
        <v>77161.950000000012</v>
      </c>
      <c r="T373" s="113"/>
      <c r="U373" s="113">
        <v>23425</v>
      </c>
      <c r="V373" s="114">
        <f>_xlfn.XLOOKUP($I373,'FY21 Billing Rates'!$A$2:$A$13,'FY21 Billing Rates'!$C$2:$C$13,,0)*U373*3</f>
        <v>77161.950000000012</v>
      </c>
      <c r="W373" s="115">
        <f t="shared" si="7"/>
        <v>308647.80000000005</v>
      </c>
    </row>
    <row r="374" spans="1:23" s="128" customFormat="1" outlineLevel="1" x14ac:dyDescent="0.25">
      <c r="A374" s="117"/>
      <c r="B374" s="118"/>
      <c r="C374" s="119"/>
      <c r="D374" s="120"/>
      <c r="E374" s="121"/>
      <c r="F374" s="119"/>
      <c r="G374" s="119" t="s">
        <v>255</v>
      </c>
      <c r="H374" s="122"/>
      <c r="I374" s="122"/>
      <c r="J374" s="123">
        <v>23568</v>
      </c>
      <c r="K374" s="124">
        <f>SUBTOTAL(9,K372:K373)</f>
        <v>23568</v>
      </c>
      <c r="L374" s="127"/>
      <c r="M374" s="126"/>
      <c r="N374" s="124"/>
      <c r="O374" s="124">
        <f>SUBTOTAL(9,O372:O373)</f>
        <v>23568</v>
      </c>
      <c r="P374" s="127"/>
      <c r="Q374" s="124"/>
      <c r="R374" s="124">
        <f>SUM(R372:R373)</f>
        <v>23568</v>
      </c>
      <c r="S374" s="125"/>
      <c r="T374" s="124"/>
      <c r="U374" s="124">
        <f>SUM(U372:U373)</f>
        <v>23568</v>
      </c>
      <c r="V374" s="127"/>
      <c r="W374" s="127"/>
    </row>
    <row r="375" spans="1:23" s="64" customFormat="1" outlineLevel="2" x14ac:dyDescent="0.25">
      <c r="A375" s="99"/>
      <c r="B375" s="100"/>
      <c r="C375" s="101" t="s">
        <v>185</v>
      </c>
      <c r="D375" s="102">
        <v>4735</v>
      </c>
      <c r="E375" s="103">
        <v>4</v>
      </c>
      <c r="F375" s="101" t="s">
        <v>197</v>
      </c>
      <c r="G375" s="101" t="s">
        <v>200</v>
      </c>
      <c r="H375" s="104">
        <v>1</v>
      </c>
      <c r="I375" s="104">
        <v>1</v>
      </c>
      <c r="J375" s="129"/>
      <c r="K375" s="106">
        <v>744</v>
      </c>
      <c r="L375" s="107">
        <f>VLOOKUP(I375,'FY21 Billing Rates'!$A$2:$C$13,3,FALSE)*K375*3</f>
        <v>2450.7359999999999</v>
      </c>
      <c r="M375" s="108" t="s">
        <v>352</v>
      </c>
      <c r="N375" s="109"/>
      <c r="O375" s="109">
        <v>744</v>
      </c>
      <c r="P375" s="110">
        <f>VLOOKUP(I375,'FY21 Billing Rates'!$A$2:$C$13,3,FALSE)*O375*3</f>
        <v>2450.7359999999999</v>
      </c>
      <c r="Q375" s="111"/>
      <c r="R375" s="111">
        <v>744</v>
      </c>
      <c r="S375" s="112">
        <f>_xlfn.XLOOKUP($I375,'FY21 Billing Rates'!$A$2:$A$13,'FY21 Billing Rates'!$C$2:$C$13,,0)*R375*3</f>
        <v>2450.7359999999999</v>
      </c>
      <c r="T375" s="113"/>
      <c r="U375" s="113">
        <v>744</v>
      </c>
      <c r="V375" s="114">
        <f>_xlfn.XLOOKUP($I375,'FY21 Billing Rates'!$A$2:$A$13,'FY21 Billing Rates'!$C$2:$C$13,,0)*U375*3</f>
        <v>2450.7359999999999</v>
      </c>
      <c r="W375" s="115">
        <f t="shared" si="7"/>
        <v>9802.9439999999995</v>
      </c>
    </row>
    <row r="376" spans="1:23" s="128" customFormat="1" outlineLevel="1" x14ac:dyDescent="0.25">
      <c r="A376" s="117"/>
      <c r="B376" s="118"/>
      <c r="C376" s="119"/>
      <c r="D376" s="120"/>
      <c r="E376" s="121"/>
      <c r="F376" s="119"/>
      <c r="G376" s="119" t="s">
        <v>256</v>
      </c>
      <c r="H376" s="122"/>
      <c r="I376" s="122"/>
      <c r="J376" s="123">
        <v>744</v>
      </c>
      <c r="K376" s="124">
        <f>SUBTOTAL(9,K375:K375)</f>
        <v>744</v>
      </c>
      <c r="L376" s="127"/>
      <c r="M376" s="126"/>
      <c r="N376" s="124"/>
      <c r="O376" s="124">
        <f>SUBTOTAL(9,O375:O375)</f>
        <v>744</v>
      </c>
      <c r="P376" s="127"/>
      <c r="Q376" s="124"/>
      <c r="R376" s="124">
        <f>SUM(R375)</f>
        <v>744</v>
      </c>
      <c r="S376" s="125"/>
      <c r="T376" s="124"/>
      <c r="U376" s="124">
        <f>SUM(U375)</f>
        <v>744</v>
      </c>
      <c r="V376" s="127"/>
      <c r="W376" s="127"/>
    </row>
    <row r="377" spans="1:23" s="64" customFormat="1" outlineLevel="2" x14ac:dyDescent="0.25">
      <c r="A377" s="99"/>
      <c r="B377" s="100"/>
      <c r="C377" s="101" t="s">
        <v>185</v>
      </c>
      <c r="D377" s="102">
        <v>4735</v>
      </c>
      <c r="E377" s="103">
        <v>4</v>
      </c>
      <c r="F377" s="101" t="s">
        <v>197</v>
      </c>
      <c r="G377" s="101" t="s">
        <v>201</v>
      </c>
      <c r="H377" s="104">
        <v>1</v>
      </c>
      <c r="I377" s="104">
        <v>1</v>
      </c>
      <c r="J377" s="129"/>
      <c r="K377" s="106">
        <v>160</v>
      </c>
      <c r="L377" s="107">
        <f>VLOOKUP(I377,'FY21 Billing Rates'!$A$2:$C$13,3,FALSE)*K377*3</f>
        <v>527.04</v>
      </c>
      <c r="M377" s="108" t="s">
        <v>352</v>
      </c>
      <c r="N377" s="109"/>
      <c r="O377" s="109">
        <v>160</v>
      </c>
      <c r="P377" s="110">
        <f>VLOOKUP(I377,'FY21 Billing Rates'!$A$2:$C$13,3,FALSE)*O377*3</f>
        <v>527.04</v>
      </c>
      <c r="Q377" s="111"/>
      <c r="R377" s="111">
        <v>160</v>
      </c>
      <c r="S377" s="112">
        <f>_xlfn.XLOOKUP($I377,'FY21 Billing Rates'!$A$2:$A$13,'FY21 Billing Rates'!$C$2:$C$13,,0)*R377*3</f>
        <v>527.04</v>
      </c>
      <c r="T377" s="113"/>
      <c r="U377" s="113">
        <v>160</v>
      </c>
      <c r="V377" s="114">
        <f>_xlfn.XLOOKUP($I377,'FY21 Billing Rates'!$A$2:$A$13,'FY21 Billing Rates'!$C$2:$C$13,,0)*U377*3</f>
        <v>527.04</v>
      </c>
      <c r="W377" s="115">
        <f t="shared" si="7"/>
        <v>2108.16</v>
      </c>
    </row>
    <row r="378" spans="1:23" s="148" customFormat="1" outlineLevel="1" x14ac:dyDescent="0.25">
      <c r="A378" s="117"/>
      <c r="B378" s="118"/>
      <c r="C378" s="119"/>
      <c r="D378" s="120"/>
      <c r="E378" s="121"/>
      <c r="F378" s="119"/>
      <c r="G378" s="119" t="s">
        <v>257</v>
      </c>
      <c r="H378" s="122"/>
      <c r="I378" s="122"/>
      <c r="J378" s="123">
        <v>160</v>
      </c>
      <c r="K378" s="124">
        <f>SUBTOTAL(9,K377:K377)</f>
        <v>160</v>
      </c>
      <c r="L378" s="127"/>
      <c r="M378" s="126"/>
      <c r="N378" s="124"/>
      <c r="O378" s="124">
        <f>SUBTOTAL(9,O377:O377)</f>
        <v>160</v>
      </c>
      <c r="P378" s="127"/>
      <c r="Q378" s="124"/>
      <c r="R378" s="124">
        <f>SUM(R377)</f>
        <v>160</v>
      </c>
      <c r="S378" s="125"/>
      <c r="T378" s="124"/>
      <c r="U378" s="124">
        <f>SUM(U377)</f>
        <v>160</v>
      </c>
      <c r="V378" s="127"/>
      <c r="W378" s="127"/>
    </row>
    <row r="379" spans="1:23" s="64" customFormat="1" outlineLevel="2" x14ac:dyDescent="0.25">
      <c r="A379" s="99">
        <v>47</v>
      </c>
      <c r="B379" s="100"/>
      <c r="C379" s="101" t="s">
        <v>72</v>
      </c>
      <c r="D379" s="102">
        <v>1365</v>
      </c>
      <c r="E379" s="103">
        <v>4</v>
      </c>
      <c r="F379" s="101" t="s">
        <v>73</v>
      </c>
      <c r="G379" s="101" t="s">
        <v>65</v>
      </c>
      <c r="H379" s="104">
        <v>1</v>
      </c>
      <c r="I379" s="104">
        <v>1</v>
      </c>
      <c r="J379" s="129"/>
      <c r="K379" s="106">
        <v>997</v>
      </c>
      <c r="L379" s="107">
        <f>VLOOKUP(I379,'FY21 Billing Rates'!$A$2:$C$13,3,FALSE)*K379*3</f>
        <v>3284.1180000000004</v>
      </c>
      <c r="M379" s="108" t="s">
        <v>352</v>
      </c>
      <c r="N379" s="109">
        <f>O379-K379</f>
        <v>62</v>
      </c>
      <c r="O379" s="109">
        <v>1059</v>
      </c>
      <c r="P379" s="116">
        <f>VLOOKUP(I379,'FY21 Billing Rates'!$A$2:$C$13,3,FALSE)*O379*3</f>
        <v>3488.3460000000005</v>
      </c>
      <c r="Q379" s="111"/>
      <c r="R379" s="111">
        <v>1059</v>
      </c>
      <c r="S379" s="112">
        <f>_xlfn.XLOOKUP($I379,'FY21 Billing Rates'!$A$2:$A$13,'FY21 Billing Rates'!$C$2:$C$13,,0)*R379*3</f>
        <v>3488.3460000000005</v>
      </c>
      <c r="T379" s="113"/>
      <c r="U379" s="113">
        <v>1059</v>
      </c>
      <c r="V379" s="114">
        <f>_xlfn.XLOOKUP($I379,'FY21 Billing Rates'!$A$2:$A$13,'FY21 Billing Rates'!$C$2:$C$13,,0)*U379*3</f>
        <v>3488.3460000000005</v>
      </c>
      <c r="W379" s="115">
        <f t="shared" si="7"/>
        <v>13749.156000000003</v>
      </c>
    </row>
    <row r="380" spans="1:23" s="64" customFormat="1" outlineLevel="2" x14ac:dyDescent="0.25">
      <c r="A380" s="99">
        <v>48</v>
      </c>
      <c r="B380" s="100"/>
      <c r="C380" s="101" t="s">
        <v>148</v>
      </c>
      <c r="D380" s="102">
        <v>4706</v>
      </c>
      <c r="E380" s="103">
        <v>4</v>
      </c>
      <c r="F380" s="101" t="s">
        <v>183</v>
      </c>
      <c r="G380" s="101" t="s">
        <v>65</v>
      </c>
      <c r="H380" s="104">
        <v>1</v>
      </c>
      <c r="I380" s="104">
        <v>1</v>
      </c>
      <c r="J380" s="129"/>
      <c r="K380" s="106">
        <v>518</v>
      </c>
      <c r="L380" s="107">
        <f>VLOOKUP(I380,'FY21 Billing Rates'!$A$2:$C$13,3,FALSE)*K380*3</f>
        <v>1706.2919999999999</v>
      </c>
      <c r="M380" s="108" t="s">
        <v>352</v>
      </c>
      <c r="N380" s="109">
        <v>28</v>
      </c>
      <c r="O380" s="109">
        <v>546</v>
      </c>
      <c r="P380" s="116">
        <f>VLOOKUP(I380,'FY21 Billing Rates'!$A$2:$C$13,3,FALSE)*O380*3</f>
        <v>1798.5240000000001</v>
      </c>
      <c r="Q380" s="111"/>
      <c r="R380" s="111">
        <v>546</v>
      </c>
      <c r="S380" s="112">
        <f>_xlfn.XLOOKUP($I380,'FY21 Billing Rates'!$A$2:$A$13,'FY21 Billing Rates'!$C$2:$C$13,,0)*R380*3</f>
        <v>1798.5240000000001</v>
      </c>
      <c r="T380" s="113"/>
      <c r="U380" s="113">
        <v>546</v>
      </c>
      <c r="V380" s="114">
        <f>_xlfn.XLOOKUP($I380,'FY21 Billing Rates'!$A$2:$A$13,'FY21 Billing Rates'!$C$2:$C$13,,0)*U380*3</f>
        <v>1798.5240000000001</v>
      </c>
      <c r="W380" s="115">
        <f t="shared" si="7"/>
        <v>7101.8640000000005</v>
      </c>
    </row>
    <row r="381" spans="1:23" s="64" customFormat="1" outlineLevel="2" x14ac:dyDescent="0.25">
      <c r="A381" s="99">
        <v>49</v>
      </c>
      <c r="B381" s="100"/>
      <c r="C381" s="101" t="s">
        <v>142</v>
      </c>
      <c r="D381" s="102">
        <v>3740</v>
      </c>
      <c r="E381" s="103">
        <v>4</v>
      </c>
      <c r="F381" s="101" t="s">
        <v>143</v>
      </c>
      <c r="G381" s="101" t="s">
        <v>65</v>
      </c>
      <c r="H381" s="104">
        <v>1</v>
      </c>
      <c r="I381" s="104">
        <v>1</v>
      </c>
      <c r="J381" s="129"/>
      <c r="K381" s="106">
        <v>82775</v>
      </c>
      <c r="L381" s="107">
        <f>VLOOKUP(I381,'FY21 Billing Rates'!$A$2:C418,3,FALSE)*K381*3</f>
        <v>272660.85000000003</v>
      </c>
      <c r="M381" s="108" t="s">
        <v>352</v>
      </c>
      <c r="N381" s="109">
        <v>-712</v>
      </c>
      <c r="O381" s="109">
        <f>K381+N381</f>
        <v>82063</v>
      </c>
      <c r="P381" s="116">
        <f>VLOOKUP(I381,'FY21 Billing Rates'!$A$2:$C$13,3,FALSE)*O381*3-2345.33</f>
        <v>267970.19200000004</v>
      </c>
      <c r="Q381" s="111"/>
      <c r="R381" s="111">
        <v>82063</v>
      </c>
      <c r="S381" s="112">
        <f>_xlfn.XLOOKUP($I381,'FY21 Billing Rates'!$A$2:$A$13,'FY21 Billing Rates'!$C$2:$C$13,,0)*R381*3</f>
        <v>270315.52200000006</v>
      </c>
      <c r="T381" s="113"/>
      <c r="U381" s="113">
        <v>82063</v>
      </c>
      <c r="V381" s="114">
        <f>_xlfn.XLOOKUP($I381,'FY21 Billing Rates'!$A$2:$A$13,'FY21 Billing Rates'!$C$2:$C$13,,0)*U381*3</f>
        <v>270315.52200000006</v>
      </c>
      <c r="W381" s="115">
        <f t="shared" si="7"/>
        <v>1081262.0860000004</v>
      </c>
    </row>
    <row r="382" spans="1:23" s="64" customFormat="1" outlineLevel="2" x14ac:dyDescent="0.25">
      <c r="A382" s="99">
        <v>50</v>
      </c>
      <c r="B382" s="100"/>
      <c r="C382" s="101" t="s">
        <v>152</v>
      </c>
      <c r="D382" s="102">
        <v>3816</v>
      </c>
      <c r="E382" s="103">
        <v>4</v>
      </c>
      <c r="F382" s="101" t="s">
        <v>153</v>
      </c>
      <c r="G382" s="101" t="s">
        <v>65</v>
      </c>
      <c r="H382" s="104">
        <v>1</v>
      </c>
      <c r="I382" s="104">
        <v>1</v>
      </c>
      <c r="J382" s="129"/>
      <c r="K382" s="106">
        <v>360</v>
      </c>
      <c r="L382" s="107">
        <v>790.56</v>
      </c>
      <c r="M382" s="108" t="s">
        <v>352</v>
      </c>
      <c r="N382" s="109">
        <v>120</v>
      </c>
      <c r="O382" s="109">
        <v>480</v>
      </c>
      <c r="P382" s="116">
        <f>VLOOKUP(I382,'FY21 Billing Rates'!$A$2:$C$13,3,FALSE)*O382*3+395.28</f>
        <v>1976.4000000000003</v>
      </c>
      <c r="Q382" s="111"/>
      <c r="R382" s="111">
        <v>480</v>
      </c>
      <c r="S382" s="112">
        <f>_xlfn.XLOOKUP($I382,'FY21 Billing Rates'!$A$2:$A$13,'FY21 Billing Rates'!$C$2:$C$13,,0)*R382*3</f>
        <v>1581.1200000000003</v>
      </c>
      <c r="T382" s="113"/>
      <c r="U382" s="113">
        <v>480</v>
      </c>
      <c r="V382" s="114">
        <f>_xlfn.XLOOKUP($I382,'FY21 Billing Rates'!$A$2:$A$13,'FY21 Billing Rates'!$C$2:$C$13,,0)*U382*3</f>
        <v>1581.1200000000003</v>
      </c>
      <c r="W382" s="115">
        <f t="shared" si="7"/>
        <v>5929.2000000000007</v>
      </c>
    </row>
    <row r="383" spans="1:23" s="64" customFormat="1" outlineLevel="2" x14ac:dyDescent="0.25">
      <c r="A383" s="99">
        <v>51</v>
      </c>
      <c r="B383" s="100"/>
      <c r="C383" s="101" t="s">
        <v>148</v>
      </c>
      <c r="D383" s="102">
        <v>4707</v>
      </c>
      <c r="E383" s="103">
        <v>4</v>
      </c>
      <c r="F383" s="101" t="s">
        <v>184</v>
      </c>
      <c r="G383" s="101" t="s">
        <v>65</v>
      </c>
      <c r="H383" s="104">
        <v>1</v>
      </c>
      <c r="I383" s="104">
        <v>1</v>
      </c>
      <c r="J383" s="129"/>
      <c r="K383" s="106">
        <v>153</v>
      </c>
      <c r="L383" s="107">
        <f>VLOOKUP(I383,'FY21 Billing Rates'!$A$2:$C$13,3,FALSE)*K383*3</f>
        <v>503.98199999999997</v>
      </c>
      <c r="M383" s="108" t="s">
        <v>352</v>
      </c>
      <c r="N383" s="109">
        <v>-153</v>
      </c>
      <c r="O383" s="109">
        <v>0</v>
      </c>
      <c r="P383" s="116">
        <f>VLOOKUP(I383,'FY21 Billing Rates'!$A$2:$C$13,3,FALSE)*N383*3</f>
        <v>-503.98199999999997</v>
      </c>
      <c r="Q383" s="111"/>
      <c r="R383" s="111">
        <v>0</v>
      </c>
      <c r="S383" s="112">
        <f>_xlfn.XLOOKUP($I383,'FY21 Billing Rates'!$A$2:$A$13,'FY21 Billing Rates'!$C$2:$C$13,,0)*R383*3</f>
        <v>0</v>
      </c>
      <c r="T383" s="113"/>
      <c r="U383" s="113">
        <v>0</v>
      </c>
      <c r="V383" s="114">
        <f>_xlfn.XLOOKUP($I383,'FY21 Billing Rates'!$A$2:$A$13,'FY21 Billing Rates'!$C$2:$C$13,,0)*U383*3</f>
        <v>0</v>
      </c>
      <c r="W383" s="115">
        <f t="shared" si="7"/>
        <v>0</v>
      </c>
    </row>
    <row r="384" spans="1:23" s="64" customFormat="1" outlineLevel="2" x14ac:dyDescent="0.25">
      <c r="A384" s="99">
        <v>52</v>
      </c>
      <c r="B384" s="100"/>
      <c r="C384" s="101" t="s">
        <v>72</v>
      </c>
      <c r="D384" s="102">
        <v>1385</v>
      </c>
      <c r="E384" s="103">
        <v>4</v>
      </c>
      <c r="F384" s="101" t="s">
        <v>78</v>
      </c>
      <c r="G384" s="101" t="s">
        <v>65</v>
      </c>
      <c r="H384" s="104">
        <v>1</v>
      </c>
      <c r="I384" s="104">
        <v>1</v>
      </c>
      <c r="J384" s="129"/>
      <c r="K384" s="106">
        <v>216</v>
      </c>
      <c r="L384" s="107">
        <f>VLOOKUP(I384,'FY21 Billing Rates'!$A$2:$C$13,3,FALSE)*K384*3</f>
        <v>711.50400000000002</v>
      </c>
      <c r="M384" s="108" t="s">
        <v>352</v>
      </c>
      <c r="N384" s="109">
        <v>90</v>
      </c>
      <c r="O384" s="109">
        <v>306</v>
      </c>
      <c r="P384" s="116">
        <f>VLOOKUP(I384,'FY21 Billing Rates'!$A$2:$C$13,3,FALSE)*O384*3</f>
        <v>1007.9639999999999</v>
      </c>
      <c r="Q384" s="111"/>
      <c r="R384" s="111">
        <v>306</v>
      </c>
      <c r="S384" s="112">
        <f>_xlfn.XLOOKUP($I384,'FY21 Billing Rates'!$A$2:$A$13,'FY21 Billing Rates'!$C$2:$C$13,,0)*R384*3</f>
        <v>1007.9639999999999</v>
      </c>
      <c r="T384" s="113"/>
      <c r="U384" s="113">
        <v>306</v>
      </c>
      <c r="V384" s="114">
        <f>_xlfn.XLOOKUP($I384,'FY21 Billing Rates'!$A$2:$A$13,'FY21 Billing Rates'!$C$2:$C$13,,0)*U384*3</f>
        <v>1007.9639999999999</v>
      </c>
      <c r="W384" s="115">
        <f t="shared" si="7"/>
        <v>3735.3959999999997</v>
      </c>
    </row>
    <row r="385" spans="1:23" outlineLevel="2" x14ac:dyDescent="0.25">
      <c r="A385" s="99"/>
      <c r="B385" s="100"/>
      <c r="C385" s="101" t="s">
        <v>48</v>
      </c>
      <c r="D385" s="102">
        <v>1349</v>
      </c>
      <c r="E385" s="103">
        <v>12</v>
      </c>
      <c r="F385" s="101" t="s">
        <v>49</v>
      </c>
      <c r="G385" s="101" t="s">
        <v>65</v>
      </c>
      <c r="H385" s="104">
        <v>11</v>
      </c>
      <c r="I385" s="104">
        <v>8</v>
      </c>
      <c r="J385" s="129"/>
      <c r="K385" s="106">
        <v>102562</v>
      </c>
      <c r="L385" s="107">
        <f>VLOOKUP(I385,'FY21 Billing Rates'!$A$2:$C$13,3,FALSE)*K385*3</f>
        <v>0</v>
      </c>
      <c r="M385" s="108" t="s">
        <v>352</v>
      </c>
      <c r="N385" s="109">
        <v>565</v>
      </c>
      <c r="O385" s="109">
        <v>103127</v>
      </c>
      <c r="P385" s="110">
        <f>VLOOKUP(I385,'FY21 Billing Rates'!$A$2:$C$13,3,FALSE)*O385*3</f>
        <v>0</v>
      </c>
      <c r="Q385" s="111"/>
      <c r="R385" s="111">
        <v>103127</v>
      </c>
      <c r="S385" s="112">
        <f>_xlfn.XLOOKUP($I385,'FY21 Billing Rates'!$A$2:$A$13,'FY21 Billing Rates'!$C$2:$C$13,,0)*R385*3</f>
        <v>0</v>
      </c>
      <c r="T385" s="113"/>
      <c r="U385" s="113">
        <v>103127</v>
      </c>
      <c r="V385" s="114">
        <f>_xlfn.XLOOKUP($I385,'FY21 Billing Rates'!$A$2:$A$13,'FY21 Billing Rates'!$C$2:$C$13,,0)*U385*3</f>
        <v>0</v>
      </c>
      <c r="W385" s="115">
        <f t="shared" si="7"/>
        <v>0</v>
      </c>
    </row>
    <row r="386" spans="1:23" s="130" customFormat="1" outlineLevel="2" x14ac:dyDescent="0.25">
      <c r="A386" s="99"/>
      <c r="B386" s="100"/>
      <c r="C386" s="101" t="s">
        <v>135</v>
      </c>
      <c r="D386" s="102">
        <v>3673</v>
      </c>
      <c r="E386" s="103">
        <v>4</v>
      </c>
      <c r="F386" s="101" t="s">
        <v>136</v>
      </c>
      <c r="G386" s="101" t="s">
        <v>65</v>
      </c>
      <c r="H386" s="104">
        <v>1</v>
      </c>
      <c r="I386" s="104">
        <v>1</v>
      </c>
      <c r="J386" s="129"/>
      <c r="K386" s="106">
        <v>360</v>
      </c>
      <c r="L386" s="107">
        <f>VLOOKUP(I386,'FY21 Billing Rates'!$A$2:C423,3,FALSE)*K386*3</f>
        <v>1185.8400000000001</v>
      </c>
      <c r="M386" s="108" t="s">
        <v>352</v>
      </c>
      <c r="N386" s="109"/>
      <c r="O386" s="109">
        <v>360</v>
      </c>
      <c r="P386" s="110">
        <f>VLOOKUP(I386,'FY21 Billing Rates'!$A$2:$C$13,3,FALSE)*O386*3</f>
        <v>1185.8400000000001</v>
      </c>
      <c r="Q386" s="111"/>
      <c r="R386" s="111">
        <v>360</v>
      </c>
      <c r="S386" s="112">
        <f>_xlfn.XLOOKUP($I386,'FY21 Billing Rates'!$A$2:$A$13,'FY21 Billing Rates'!$C$2:$C$13,,0)*R386*3</f>
        <v>1185.8400000000001</v>
      </c>
      <c r="T386" s="113"/>
      <c r="U386" s="113">
        <v>360</v>
      </c>
      <c r="V386" s="114">
        <f>_xlfn.XLOOKUP($I386,'FY21 Billing Rates'!$A$2:$A$13,'FY21 Billing Rates'!$C$2:$C$13,,0)*U386*3</f>
        <v>1185.8400000000001</v>
      </c>
      <c r="W386" s="115">
        <f t="shared" si="7"/>
        <v>4743.3600000000006</v>
      </c>
    </row>
    <row r="387" spans="1:23" outlineLevel="2" x14ac:dyDescent="0.25">
      <c r="A387" s="99"/>
      <c r="B387" s="100"/>
      <c r="C387" s="101" t="s">
        <v>135</v>
      </c>
      <c r="D387" s="102">
        <v>3675</v>
      </c>
      <c r="E387" s="103">
        <v>4</v>
      </c>
      <c r="F387" s="101" t="s">
        <v>137</v>
      </c>
      <c r="G387" s="101" t="s">
        <v>65</v>
      </c>
      <c r="H387" s="104">
        <v>1</v>
      </c>
      <c r="I387" s="104">
        <v>1</v>
      </c>
      <c r="J387" s="129"/>
      <c r="K387" s="106">
        <v>120</v>
      </c>
      <c r="L387" s="107">
        <f>VLOOKUP(I387,'FY21 Billing Rates'!$A$2:C424,3,FALSE)*K387*3</f>
        <v>395.28000000000009</v>
      </c>
      <c r="M387" s="108" t="s">
        <v>352</v>
      </c>
      <c r="N387" s="109"/>
      <c r="O387" s="109">
        <v>120</v>
      </c>
      <c r="P387" s="110">
        <f>VLOOKUP(I387,'FY21 Billing Rates'!$A$2:$C$13,3,FALSE)*O387*3</f>
        <v>395.28000000000009</v>
      </c>
      <c r="Q387" s="111"/>
      <c r="R387" s="111">
        <v>120</v>
      </c>
      <c r="S387" s="112">
        <f>_xlfn.XLOOKUP($I387,'FY21 Billing Rates'!$A$2:$A$13,'FY21 Billing Rates'!$C$2:$C$13,,0)*R387*3</f>
        <v>395.28000000000009</v>
      </c>
      <c r="T387" s="113"/>
      <c r="U387" s="113">
        <v>120</v>
      </c>
      <c r="V387" s="114">
        <f>_xlfn.XLOOKUP($I387,'FY21 Billing Rates'!$A$2:$A$13,'FY21 Billing Rates'!$C$2:$C$13,,0)*U387*3</f>
        <v>395.28000000000009</v>
      </c>
      <c r="W387" s="115">
        <f t="shared" si="7"/>
        <v>1581.1200000000003</v>
      </c>
    </row>
    <row r="388" spans="1:23" s="148" customFormat="1" outlineLevel="1" x14ac:dyDescent="0.25">
      <c r="A388" s="117"/>
      <c r="B388" s="118"/>
      <c r="C388" s="119"/>
      <c r="D388" s="120"/>
      <c r="E388" s="121"/>
      <c r="F388" s="119"/>
      <c r="G388" s="119" t="s">
        <v>258</v>
      </c>
      <c r="H388" s="122"/>
      <c r="I388" s="122"/>
      <c r="J388" s="123">
        <v>188061</v>
      </c>
      <c r="K388" s="124">
        <f>SUBTOTAL(9,K379:K387)</f>
        <v>188061</v>
      </c>
      <c r="L388" s="127"/>
      <c r="M388" s="126"/>
      <c r="N388" s="124"/>
      <c r="O388" s="124">
        <f>SUBTOTAL(9,O379:O387)</f>
        <v>188061</v>
      </c>
      <c r="P388" s="127"/>
      <c r="Q388" s="124"/>
      <c r="R388" s="124">
        <f>SUM(R379:R387)</f>
        <v>188061</v>
      </c>
      <c r="S388" s="125"/>
      <c r="T388" s="124"/>
      <c r="U388" s="124">
        <f>SUM(U379:U387)</f>
        <v>188061</v>
      </c>
      <c r="V388" s="127"/>
      <c r="W388" s="127"/>
    </row>
    <row r="389" spans="1:23" s="64" customFormat="1" outlineLevel="2" x14ac:dyDescent="0.25">
      <c r="A389" s="99"/>
      <c r="B389" s="100"/>
      <c r="C389" s="101" t="s">
        <v>48</v>
      </c>
      <c r="D389" s="102">
        <v>1349</v>
      </c>
      <c r="E389" s="103">
        <v>12</v>
      </c>
      <c r="F389" s="101" t="s">
        <v>49</v>
      </c>
      <c r="G389" s="101" t="s">
        <v>215</v>
      </c>
      <c r="H389" s="104">
        <v>1</v>
      </c>
      <c r="I389" s="104">
        <v>8</v>
      </c>
      <c r="J389" s="129"/>
      <c r="K389" s="106">
        <v>0</v>
      </c>
      <c r="L389" s="107">
        <f>VLOOKUP(I389,'FY21 Billing Rates'!$A$2:$C$13,3,FALSE)*K389*3</f>
        <v>0</v>
      </c>
      <c r="M389" s="108" t="s">
        <v>352</v>
      </c>
      <c r="N389" s="109">
        <v>-11351</v>
      </c>
      <c r="O389" s="143">
        <v>0</v>
      </c>
      <c r="P389" s="110">
        <f>VLOOKUP(I389,'FY21 Billing Rates'!$A$2:$C$13,3,FALSE)*O389*3</f>
        <v>0</v>
      </c>
      <c r="Q389" s="144"/>
      <c r="R389" s="144"/>
      <c r="S389" s="112">
        <f>_xlfn.XLOOKUP($I389,'FY21 Billing Rates'!$A$2:$A$13,'FY21 Billing Rates'!$C$2:$C$13,,0)*R389*3</f>
        <v>0</v>
      </c>
      <c r="T389" s="145"/>
      <c r="U389" s="145"/>
      <c r="V389" s="114">
        <f>_xlfn.XLOOKUP($I389,'FY21 Billing Rates'!$A$2:$A$13,'FY21 Billing Rates'!$C$2:$C$13,,0)*U389*3</f>
        <v>0</v>
      </c>
      <c r="W389" s="115">
        <f>L389+P389+S389+V389</f>
        <v>0</v>
      </c>
    </row>
    <row r="390" spans="1:23" s="64" customFormat="1" outlineLevel="2" x14ac:dyDescent="0.25">
      <c r="A390" s="99">
        <v>53</v>
      </c>
      <c r="B390" s="100"/>
      <c r="C390" s="101" t="s">
        <v>185</v>
      </c>
      <c r="D390" s="102">
        <v>4722</v>
      </c>
      <c r="E390" s="103">
        <v>4</v>
      </c>
      <c r="F390" s="101" t="s">
        <v>221</v>
      </c>
      <c r="G390" s="101" t="s">
        <v>213</v>
      </c>
      <c r="H390" s="104">
        <v>1</v>
      </c>
      <c r="I390" s="104">
        <v>1</v>
      </c>
      <c r="J390" s="129"/>
      <c r="K390" s="106">
        <v>8188</v>
      </c>
      <c r="L390" s="107">
        <v>0</v>
      </c>
      <c r="M390" s="108" t="s">
        <v>352</v>
      </c>
      <c r="N390" s="143"/>
      <c r="O390" s="143">
        <v>8188</v>
      </c>
      <c r="P390" s="116">
        <f>VLOOKUP(I390,'FY21 Billing Rates'!$A$2:$C$13,3,FALSE)*O390*2</f>
        <v>17980.848000000002</v>
      </c>
      <c r="Q390" s="144"/>
      <c r="R390" s="144">
        <v>8188</v>
      </c>
      <c r="S390" s="112">
        <f>_xlfn.XLOOKUP($I390,'FY21 Billing Rates'!$A$2:$A$13,'FY21 Billing Rates'!$C$2:$C$13,,0)*R390*3</f>
        <v>26971.272000000004</v>
      </c>
      <c r="T390" s="145"/>
      <c r="U390" s="145">
        <v>8188</v>
      </c>
      <c r="V390" s="114">
        <f>_xlfn.XLOOKUP($I390,'FY21 Billing Rates'!$A$2:$A$13,'FY21 Billing Rates'!$C$2:$C$13,,0)*U390*3</f>
        <v>26971.272000000004</v>
      </c>
      <c r="W390" s="115">
        <f t="shared" ref="W390:W404" si="8">L390+P390+S390+V390</f>
        <v>71923.392000000022</v>
      </c>
    </row>
    <row r="391" spans="1:23" s="64" customFormat="1" outlineLevel="2" x14ac:dyDescent="0.25">
      <c r="A391" s="99">
        <v>54</v>
      </c>
      <c r="B391" s="100"/>
      <c r="C391" s="101" t="s">
        <v>185</v>
      </c>
      <c r="D391" s="102">
        <v>4717</v>
      </c>
      <c r="E391" s="103">
        <v>4</v>
      </c>
      <c r="F391" s="101" t="s">
        <v>222</v>
      </c>
      <c r="G391" s="101" t="s">
        <v>213</v>
      </c>
      <c r="H391" s="104">
        <v>1</v>
      </c>
      <c r="I391" s="104">
        <v>1</v>
      </c>
      <c r="J391" s="129"/>
      <c r="K391" s="106">
        <v>575</v>
      </c>
      <c r="L391" s="107">
        <v>0</v>
      </c>
      <c r="M391" s="108" t="s">
        <v>352</v>
      </c>
      <c r="N391" s="143"/>
      <c r="O391" s="149">
        <v>575</v>
      </c>
      <c r="P391" s="116">
        <f>VLOOKUP(I391,'FY21 Billing Rates'!$A$2:$C$13,3,FALSE)*O391*2</f>
        <v>1262.7</v>
      </c>
      <c r="Q391" s="150"/>
      <c r="R391" s="150">
        <v>575</v>
      </c>
      <c r="S391" s="112">
        <f>_xlfn.XLOOKUP($I391,'FY21 Billing Rates'!$A$2:$A$13,'FY21 Billing Rates'!$C$2:$C$13,,0)*R391*3</f>
        <v>1894.0500000000002</v>
      </c>
      <c r="T391" s="151"/>
      <c r="U391" s="151">
        <v>575</v>
      </c>
      <c r="V391" s="114">
        <f>_xlfn.XLOOKUP($I391,'FY21 Billing Rates'!$A$2:$A$13,'FY21 Billing Rates'!$C$2:$C$13,,0)*U391*3</f>
        <v>1894.0500000000002</v>
      </c>
      <c r="W391" s="115">
        <f t="shared" si="8"/>
        <v>5050.8</v>
      </c>
    </row>
    <row r="392" spans="1:23" s="64" customFormat="1" outlineLevel="2" x14ac:dyDescent="0.25">
      <c r="A392" s="99">
        <v>55</v>
      </c>
      <c r="B392" s="100"/>
      <c r="C392" s="101" t="s">
        <v>185</v>
      </c>
      <c r="D392" s="102">
        <v>4735</v>
      </c>
      <c r="E392" s="103">
        <v>4</v>
      </c>
      <c r="F392" s="101" t="s">
        <v>223</v>
      </c>
      <c r="G392" s="101" t="s">
        <v>213</v>
      </c>
      <c r="H392" s="104">
        <v>1</v>
      </c>
      <c r="I392" s="104">
        <v>1</v>
      </c>
      <c r="J392" s="129"/>
      <c r="K392" s="106">
        <v>2588</v>
      </c>
      <c r="L392" s="107">
        <v>0</v>
      </c>
      <c r="M392" s="108" t="s">
        <v>352</v>
      </c>
      <c r="N392" s="143"/>
      <c r="O392" s="143">
        <v>2588</v>
      </c>
      <c r="P392" s="116">
        <f>VLOOKUP(I392,'FY21 Billing Rates'!$A$2:$C$13,3,FALSE)*O392*2</f>
        <v>5683.2480000000005</v>
      </c>
      <c r="Q392" s="144"/>
      <c r="R392" s="144">
        <v>2588</v>
      </c>
      <c r="S392" s="112">
        <f>_xlfn.XLOOKUP($I392,'FY21 Billing Rates'!$A$2:$A$13,'FY21 Billing Rates'!$C$2:$C$13,,0)*R392*3</f>
        <v>8524.8720000000012</v>
      </c>
      <c r="T392" s="145"/>
      <c r="U392" s="145">
        <v>2588</v>
      </c>
      <c r="V392" s="114">
        <f>_xlfn.XLOOKUP($I392,'FY21 Billing Rates'!$A$2:$A$13,'FY21 Billing Rates'!$C$2:$C$13,,0)*U392*3</f>
        <v>8524.8720000000012</v>
      </c>
      <c r="W392" s="115">
        <f t="shared" si="8"/>
        <v>22732.992000000006</v>
      </c>
    </row>
    <row r="393" spans="1:23" s="128" customFormat="1" outlineLevel="1" x14ac:dyDescent="0.25">
      <c r="A393" s="117"/>
      <c r="B393" s="118"/>
      <c r="C393" s="119"/>
      <c r="D393" s="120"/>
      <c r="E393" s="121"/>
      <c r="F393" s="119"/>
      <c r="G393" s="119" t="s">
        <v>261</v>
      </c>
      <c r="H393" s="122"/>
      <c r="I393" s="122"/>
      <c r="J393" s="123">
        <v>11351</v>
      </c>
      <c r="K393" s="124">
        <f>SUBTOTAL(9,K389:K392)</f>
        <v>11351</v>
      </c>
      <c r="L393" s="127"/>
      <c r="M393" s="126"/>
      <c r="N393" s="152"/>
      <c r="O393" s="152">
        <f>SUBTOTAL(9,O389:O392)</f>
        <v>11351</v>
      </c>
      <c r="P393" s="153"/>
      <c r="Q393" s="152"/>
      <c r="R393" s="152">
        <f>SUM(R390:R392)</f>
        <v>11351</v>
      </c>
      <c r="S393" s="125"/>
      <c r="T393" s="152"/>
      <c r="U393" s="152">
        <f>SUM(U390:U392)</f>
        <v>11351</v>
      </c>
      <c r="V393" s="127"/>
      <c r="W393" s="127"/>
    </row>
    <row r="394" spans="1:23" s="64" customFormat="1" outlineLevel="2" x14ac:dyDescent="0.25">
      <c r="A394" s="99"/>
      <c r="B394" s="100"/>
      <c r="C394" s="101" t="s">
        <v>48</v>
      </c>
      <c r="D394" s="102">
        <v>1349</v>
      </c>
      <c r="E394" s="103">
        <v>12</v>
      </c>
      <c r="F394" s="101" t="s">
        <v>49</v>
      </c>
      <c r="G394" s="101" t="s">
        <v>214</v>
      </c>
      <c r="H394" s="104">
        <v>1</v>
      </c>
      <c r="I394" s="104">
        <v>8</v>
      </c>
      <c r="J394" s="129"/>
      <c r="K394" s="106">
        <v>0</v>
      </c>
      <c r="L394" s="107">
        <f>VLOOKUP(I394,'FY21 Billing Rates'!$A$2:$C$13,3,FALSE)*K394*3</f>
        <v>0</v>
      </c>
      <c r="M394" s="108" t="s">
        <v>352</v>
      </c>
      <c r="N394" s="109">
        <v>-42760</v>
      </c>
      <c r="O394" s="143">
        <v>0</v>
      </c>
      <c r="P394" s="110">
        <f>VLOOKUP(I394,'FY21 Billing Rates'!$A$2:$C$13,3,FALSE)*O394*3</f>
        <v>0</v>
      </c>
      <c r="Q394" s="144"/>
      <c r="R394" s="144">
        <v>0</v>
      </c>
      <c r="S394" s="112">
        <f>_xlfn.XLOOKUP($I394,'FY21 Billing Rates'!$A$2:$A$13,'FY21 Billing Rates'!$C$2:$C$13,,0)*R394*3</f>
        <v>0</v>
      </c>
      <c r="T394" s="145"/>
      <c r="U394" s="145">
        <v>0</v>
      </c>
      <c r="V394" s="114">
        <f>_xlfn.XLOOKUP($I394,'FY21 Billing Rates'!$A$2:$A$13,'FY21 Billing Rates'!$C$2:$C$13,,0)*U394*3</f>
        <v>0</v>
      </c>
      <c r="W394" s="115">
        <f>L394+P394+S394+V394</f>
        <v>0</v>
      </c>
    </row>
    <row r="395" spans="1:23" s="64" customFormat="1" outlineLevel="2" x14ac:dyDescent="0.25">
      <c r="A395" s="99">
        <v>56</v>
      </c>
      <c r="B395" s="100"/>
      <c r="C395" s="101" t="s">
        <v>185</v>
      </c>
      <c r="D395" s="102">
        <v>4740</v>
      </c>
      <c r="E395" s="103">
        <v>4</v>
      </c>
      <c r="F395" s="101" t="s">
        <v>224</v>
      </c>
      <c r="G395" s="101" t="s">
        <v>212</v>
      </c>
      <c r="H395" s="104">
        <v>1</v>
      </c>
      <c r="I395" s="104">
        <v>1</v>
      </c>
      <c r="J395" s="129"/>
      <c r="K395" s="106">
        <v>2289</v>
      </c>
      <c r="L395" s="107">
        <v>0</v>
      </c>
      <c r="M395" s="108" t="s">
        <v>352</v>
      </c>
      <c r="N395" s="143"/>
      <c r="O395" s="143">
        <v>2289</v>
      </c>
      <c r="P395" s="116">
        <f>VLOOKUP(I395,'FY21 Billing Rates'!$A$2:$C$13,3,FALSE)*O395*2</f>
        <v>5026.6440000000002</v>
      </c>
      <c r="Q395" s="144"/>
      <c r="R395" s="144">
        <v>2289</v>
      </c>
      <c r="S395" s="112">
        <f>_xlfn.XLOOKUP($I395,'FY21 Billing Rates'!$A$2:$A$13,'FY21 Billing Rates'!$C$2:$C$13,,0)*R395*3</f>
        <v>7539.9660000000003</v>
      </c>
      <c r="T395" s="145"/>
      <c r="U395" s="145">
        <v>2289</v>
      </c>
      <c r="V395" s="114">
        <f>_xlfn.XLOOKUP($I395,'FY21 Billing Rates'!$A$2:$A$13,'FY21 Billing Rates'!$C$2:$C$13,,0)*U395*3</f>
        <v>7539.9660000000003</v>
      </c>
      <c r="W395" s="115">
        <f t="shared" si="8"/>
        <v>20106.576000000001</v>
      </c>
    </row>
    <row r="396" spans="1:23" s="64" customFormat="1" outlineLevel="2" x14ac:dyDescent="0.25">
      <c r="A396" s="99">
        <v>57</v>
      </c>
      <c r="B396" s="100"/>
      <c r="C396" s="101" t="s">
        <v>185</v>
      </c>
      <c r="D396" s="102">
        <v>4740</v>
      </c>
      <c r="E396" s="103">
        <v>4</v>
      </c>
      <c r="F396" s="101" t="s">
        <v>216</v>
      </c>
      <c r="G396" s="101" t="s">
        <v>212</v>
      </c>
      <c r="H396" s="104">
        <v>1</v>
      </c>
      <c r="I396" s="104">
        <v>1</v>
      </c>
      <c r="J396" s="129"/>
      <c r="K396" s="106">
        <v>945</v>
      </c>
      <c r="L396" s="107">
        <v>0</v>
      </c>
      <c r="M396" s="108" t="s">
        <v>352</v>
      </c>
      <c r="N396" s="143"/>
      <c r="O396" s="143">
        <v>945</v>
      </c>
      <c r="P396" s="116">
        <f>VLOOKUP(I396,'FY21 Billing Rates'!$A$2:$C$13,3,FALSE)*O396*2</f>
        <v>2075.2200000000003</v>
      </c>
      <c r="Q396" s="144"/>
      <c r="R396" s="144">
        <v>945</v>
      </c>
      <c r="S396" s="112">
        <f>_xlfn.XLOOKUP($I396,'FY21 Billing Rates'!$A$2:$A$13,'FY21 Billing Rates'!$C$2:$C$13,,0)*R396*3</f>
        <v>3112.8300000000004</v>
      </c>
      <c r="T396" s="145"/>
      <c r="U396" s="145">
        <v>945</v>
      </c>
      <c r="V396" s="114">
        <f>_xlfn.XLOOKUP($I396,'FY21 Billing Rates'!$A$2:$A$13,'FY21 Billing Rates'!$C$2:$C$13,,0)*U396*3</f>
        <v>3112.8300000000004</v>
      </c>
      <c r="W396" s="115">
        <f t="shared" si="8"/>
        <v>8300.880000000001</v>
      </c>
    </row>
    <row r="397" spans="1:23" s="64" customFormat="1" outlineLevel="2" x14ac:dyDescent="0.25">
      <c r="A397" s="99">
        <v>58</v>
      </c>
      <c r="B397" s="100"/>
      <c r="C397" s="101" t="s">
        <v>185</v>
      </c>
      <c r="D397" s="102">
        <v>4732</v>
      </c>
      <c r="E397" s="103">
        <v>4</v>
      </c>
      <c r="F397" s="101" t="s">
        <v>217</v>
      </c>
      <c r="G397" s="101" t="s">
        <v>212</v>
      </c>
      <c r="H397" s="104">
        <v>1</v>
      </c>
      <c r="I397" s="104">
        <v>1</v>
      </c>
      <c r="J397" s="129"/>
      <c r="K397" s="106">
        <v>1007</v>
      </c>
      <c r="L397" s="107">
        <v>0</v>
      </c>
      <c r="M397" s="108" t="s">
        <v>352</v>
      </c>
      <c r="N397" s="143"/>
      <c r="O397" s="143">
        <v>1007</v>
      </c>
      <c r="P397" s="116">
        <f>VLOOKUP(I397,'FY21 Billing Rates'!$A$2:$C$13,3,FALSE)*O397*2</f>
        <v>2211.3720000000003</v>
      </c>
      <c r="Q397" s="144"/>
      <c r="R397" s="144">
        <v>1007</v>
      </c>
      <c r="S397" s="112">
        <f>_xlfn.XLOOKUP($I397,'FY21 Billing Rates'!$A$2:$A$13,'FY21 Billing Rates'!$C$2:$C$13,,0)*R397*3</f>
        <v>3317.0580000000004</v>
      </c>
      <c r="T397" s="145"/>
      <c r="U397" s="145">
        <v>1007</v>
      </c>
      <c r="V397" s="114">
        <f>_xlfn.XLOOKUP($I397,'FY21 Billing Rates'!$A$2:$A$13,'FY21 Billing Rates'!$C$2:$C$13,,0)*U397*3</f>
        <v>3317.0580000000004</v>
      </c>
      <c r="W397" s="115">
        <f t="shared" si="8"/>
        <v>8845.4880000000012</v>
      </c>
    </row>
    <row r="398" spans="1:23" s="64" customFormat="1" outlineLevel="2" x14ac:dyDescent="0.25">
      <c r="A398" s="99">
        <v>59</v>
      </c>
      <c r="B398" s="100"/>
      <c r="C398" s="101" t="s">
        <v>185</v>
      </c>
      <c r="D398" s="102">
        <v>4715</v>
      </c>
      <c r="E398" s="103">
        <v>4</v>
      </c>
      <c r="F398" s="101" t="s">
        <v>218</v>
      </c>
      <c r="G398" s="101" t="s">
        <v>212</v>
      </c>
      <c r="H398" s="104">
        <v>1</v>
      </c>
      <c r="I398" s="104">
        <v>1</v>
      </c>
      <c r="J398" s="129"/>
      <c r="K398" s="106">
        <v>1214</v>
      </c>
      <c r="L398" s="107">
        <v>0</v>
      </c>
      <c r="M398" s="108" t="s">
        <v>352</v>
      </c>
      <c r="N398" s="143"/>
      <c r="O398" s="143">
        <v>1214</v>
      </c>
      <c r="P398" s="116">
        <f>VLOOKUP(I398,'FY21 Billing Rates'!$A$2:$C$13,3,FALSE)*O398*2</f>
        <v>2665.9440000000004</v>
      </c>
      <c r="Q398" s="144"/>
      <c r="R398" s="144">
        <v>1214</v>
      </c>
      <c r="S398" s="112">
        <f>_xlfn.XLOOKUP($I398,'FY21 Billing Rates'!$A$2:$A$13,'FY21 Billing Rates'!$C$2:$C$13,,0)*R398*3</f>
        <v>3998.9160000000006</v>
      </c>
      <c r="T398" s="145"/>
      <c r="U398" s="145">
        <v>1214</v>
      </c>
      <c r="V398" s="114">
        <f>_xlfn.XLOOKUP($I398,'FY21 Billing Rates'!$A$2:$A$13,'FY21 Billing Rates'!$C$2:$C$13,,0)*U398*3</f>
        <v>3998.9160000000006</v>
      </c>
      <c r="W398" s="115">
        <f t="shared" si="8"/>
        <v>10663.776000000002</v>
      </c>
    </row>
    <row r="399" spans="1:23" s="64" customFormat="1" outlineLevel="2" x14ac:dyDescent="0.25">
      <c r="A399" s="99">
        <v>60</v>
      </c>
      <c r="B399" s="100"/>
      <c r="C399" s="101" t="s">
        <v>185</v>
      </c>
      <c r="D399" s="102">
        <v>4745</v>
      </c>
      <c r="E399" s="103">
        <v>4</v>
      </c>
      <c r="F399" s="101" t="s">
        <v>219</v>
      </c>
      <c r="G399" s="101" t="s">
        <v>212</v>
      </c>
      <c r="H399" s="104">
        <v>1</v>
      </c>
      <c r="I399" s="104">
        <v>1</v>
      </c>
      <c r="J399" s="129"/>
      <c r="K399" s="106">
        <v>853</v>
      </c>
      <c r="L399" s="107">
        <v>0</v>
      </c>
      <c r="M399" s="108" t="s">
        <v>352</v>
      </c>
      <c r="N399" s="143"/>
      <c r="O399" s="143">
        <v>853</v>
      </c>
      <c r="P399" s="116">
        <f>VLOOKUP(I399,'FY21 Billing Rates'!$A$2:$C$13,3,FALSE)*O399*2</f>
        <v>1873.1880000000001</v>
      </c>
      <c r="Q399" s="144"/>
      <c r="R399" s="144">
        <v>853</v>
      </c>
      <c r="S399" s="112">
        <f>_xlfn.XLOOKUP($I399,'FY21 Billing Rates'!$A$2:$A$13,'FY21 Billing Rates'!$C$2:$C$13,,0)*R399*3</f>
        <v>2809.7820000000002</v>
      </c>
      <c r="T399" s="145"/>
      <c r="U399" s="145">
        <v>853</v>
      </c>
      <c r="V399" s="114">
        <f>_xlfn.XLOOKUP($I399,'FY21 Billing Rates'!$A$2:$A$13,'FY21 Billing Rates'!$C$2:$C$13,,0)*U399*3</f>
        <v>2809.7820000000002</v>
      </c>
      <c r="W399" s="115">
        <f t="shared" si="8"/>
        <v>7492.7520000000004</v>
      </c>
    </row>
    <row r="400" spans="1:23" s="64" customFormat="1" outlineLevel="2" x14ac:dyDescent="0.25">
      <c r="A400" s="99">
        <v>61</v>
      </c>
      <c r="B400" s="100"/>
      <c r="C400" s="101" t="s">
        <v>185</v>
      </c>
      <c r="D400" s="102">
        <v>4735</v>
      </c>
      <c r="E400" s="103">
        <v>4</v>
      </c>
      <c r="F400" s="101" t="s">
        <v>220</v>
      </c>
      <c r="G400" s="101" t="s">
        <v>212</v>
      </c>
      <c r="H400" s="104">
        <v>3</v>
      </c>
      <c r="I400" s="104">
        <v>3</v>
      </c>
      <c r="J400" s="129"/>
      <c r="K400" s="106">
        <v>628</v>
      </c>
      <c r="L400" s="107">
        <v>0</v>
      </c>
      <c r="M400" s="108" t="s">
        <v>352</v>
      </c>
      <c r="N400" s="143"/>
      <c r="O400" s="143">
        <v>628</v>
      </c>
      <c r="P400" s="116">
        <f>VLOOKUP(I400,'FY21 Billing Rates'!$A$2:$C$13,3,FALSE)*O400*2</f>
        <v>439.59999999999997</v>
      </c>
      <c r="Q400" s="144"/>
      <c r="R400" s="144">
        <v>628</v>
      </c>
      <c r="S400" s="112">
        <f>_xlfn.XLOOKUP($I400,'FY21 Billing Rates'!$A$2:$A$13,'FY21 Billing Rates'!$C$2:$C$13,,0)*R400*3</f>
        <v>659.4</v>
      </c>
      <c r="T400" s="145"/>
      <c r="U400" s="145">
        <v>628</v>
      </c>
      <c r="V400" s="114">
        <f>_xlfn.XLOOKUP($I400,'FY21 Billing Rates'!$A$2:$A$13,'FY21 Billing Rates'!$C$2:$C$13,,0)*U400*3</f>
        <v>659.4</v>
      </c>
      <c r="W400" s="115">
        <f t="shared" si="8"/>
        <v>1758.4</v>
      </c>
    </row>
    <row r="401" spans="1:23" s="64" customFormat="1" outlineLevel="2" x14ac:dyDescent="0.25">
      <c r="A401" s="99">
        <v>62</v>
      </c>
      <c r="B401" s="100"/>
      <c r="C401" s="101" t="s">
        <v>185</v>
      </c>
      <c r="D401" s="102">
        <v>4735</v>
      </c>
      <c r="E401" s="103">
        <v>4</v>
      </c>
      <c r="F401" s="101" t="s">
        <v>220</v>
      </c>
      <c r="G401" s="101" t="s">
        <v>212</v>
      </c>
      <c r="H401" s="104">
        <v>1</v>
      </c>
      <c r="I401" s="104">
        <v>1</v>
      </c>
      <c r="J401" s="129"/>
      <c r="K401" s="106">
        <v>35824</v>
      </c>
      <c r="L401" s="107">
        <v>0</v>
      </c>
      <c r="M401" s="108" t="s">
        <v>352</v>
      </c>
      <c r="N401" s="143"/>
      <c r="O401" s="143">
        <v>35824</v>
      </c>
      <c r="P401" s="116">
        <f>VLOOKUP(I401,'FY21 Billing Rates'!$A$2:$C$13,3,FALSE)*O401*2</f>
        <v>78669.504000000001</v>
      </c>
      <c r="Q401" s="144"/>
      <c r="R401" s="144">
        <v>35824</v>
      </c>
      <c r="S401" s="112">
        <f>_xlfn.XLOOKUP($I401,'FY21 Billing Rates'!$A$2:$A$13,'FY21 Billing Rates'!$C$2:$C$13,,0)*R401*3</f>
        <v>118004.25599999999</v>
      </c>
      <c r="T401" s="145"/>
      <c r="U401" s="145">
        <v>35824</v>
      </c>
      <c r="V401" s="114">
        <f>_xlfn.XLOOKUP($I401,'FY21 Billing Rates'!$A$2:$A$13,'FY21 Billing Rates'!$C$2:$C$13,,0)*U401*3</f>
        <v>118004.25599999999</v>
      </c>
      <c r="W401" s="115">
        <f t="shared" si="8"/>
        <v>314678.016</v>
      </c>
    </row>
    <row r="402" spans="1:23" s="128" customFormat="1" outlineLevel="1" x14ac:dyDescent="0.25">
      <c r="A402" s="117"/>
      <c r="B402" s="118"/>
      <c r="C402" s="119"/>
      <c r="D402" s="120"/>
      <c r="E402" s="121"/>
      <c r="F402" s="119"/>
      <c r="G402" s="119" t="s">
        <v>260</v>
      </c>
      <c r="H402" s="122"/>
      <c r="I402" s="122"/>
      <c r="J402" s="123">
        <v>42760</v>
      </c>
      <c r="K402" s="124">
        <f>SUBTOTAL(9,K394:K401)</f>
        <v>42760</v>
      </c>
      <c r="L402" s="127"/>
      <c r="M402" s="126"/>
      <c r="N402" s="152"/>
      <c r="O402" s="152">
        <f>SUBTOTAL(9,O394:O401)</f>
        <v>42760</v>
      </c>
      <c r="P402" s="153"/>
      <c r="Q402" s="152"/>
      <c r="R402" s="152">
        <f>SUM(R394:R401)</f>
        <v>42760</v>
      </c>
      <c r="S402" s="125"/>
      <c r="T402" s="152"/>
      <c r="U402" s="152">
        <f>SUM(U394:U401)</f>
        <v>42760</v>
      </c>
      <c r="V402" s="127"/>
      <c r="W402" s="127"/>
    </row>
    <row r="403" spans="1:23" s="41" customFormat="1" outlineLevel="2" x14ac:dyDescent="0.25">
      <c r="A403" s="99"/>
      <c r="B403" s="100"/>
      <c r="C403" s="101" t="s">
        <v>165</v>
      </c>
      <c r="D403" s="102">
        <v>4173</v>
      </c>
      <c r="E403" s="103">
        <v>4</v>
      </c>
      <c r="F403" s="101" t="s">
        <v>369</v>
      </c>
      <c r="G403" s="101" t="s">
        <v>167</v>
      </c>
      <c r="H403" s="104">
        <v>3</v>
      </c>
      <c r="I403" s="104">
        <v>3</v>
      </c>
      <c r="J403" s="129"/>
      <c r="K403" s="106">
        <v>200</v>
      </c>
      <c r="L403" s="107">
        <f>VLOOKUP(I403,'FY21 Billing Rates'!$A$2:$C$13,3,FALSE)*K403*3</f>
        <v>210</v>
      </c>
      <c r="M403" s="108" t="s">
        <v>352</v>
      </c>
      <c r="N403" s="109"/>
      <c r="O403" s="109">
        <v>200</v>
      </c>
      <c r="P403" s="110">
        <f>VLOOKUP(I403,'FY21 Billing Rates'!$A$2:$C$13,3,FALSE)*O403*2</f>
        <v>140</v>
      </c>
      <c r="Q403" s="111"/>
      <c r="R403" s="111">
        <v>200</v>
      </c>
      <c r="S403" s="112">
        <f>_xlfn.XLOOKUP($I403,'FY21 Billing Rates'!$A$2:$A$13,'FY21 Billing Rates'!$C$2:$C$13,,0)*R403*3</f>
        <v>210</v>
      </c>
      <c r="T403" s="113"/>
      <c r="U403" s="113">
        <v>200</v>
      </c>
      <c r="V403" s="114">
        <f>_xlfn.XLOOKUP($I403,'FY21 Billing Rates'!$A$2:$A$13,'FY21 Billing Rates'!$C$2:$C$13,,0)*U403*3</f>
        <v>210</v>
      </c>
      <c r="W403" s="115">
        <f t="shared" si="8"/>
        <v>770</v>
      </c>
    </row>
    <row r="404" spans="1:23" s="41" customFormat="1" outlineLevel="2" x14ac:dyDescent="0.25">
      <c r="A404" s="99"/>
      <c r="B404" s="100"/>
      <c r="C404" s="101" t="s">
        <v>48</v>
      </c>
      <c r="D404" s="102">
        <v>1349</v>
      </c>
      <c r="E404" s="103">
        <v>12</v>
      </c>
      <c r="F404" s="101" t="s">
        <v>49</v>
      </c>
      <c r="G404" s="101" t="s">
        <v>167</v>
      </c>
      <c r="H404" s="104">
        <v>3</v>
      </c>
      <c r="I404" s="104">
        <v>8</v>
      </c>
      <c r="J404" s="129"/>
      <c r="K404" s="106">
        <v>1600</v>
      </c>
      <c r="L404" s="107">
        <f>VLOOKUP(I404,'FY21 Billing Rates'!$A$2:$C$13,3,FALSE)*K404*3</f>
        <v>0</v>
      </c>
      <c r="M404" s="108" t="s">
        <v>352</v>
      </c>
      <c r="N404" s="109"/>
      <c r="O404" s="109">
        <v>1600</v>
      </c>
      <c r="P404" s="110">
        <f>VLOOKUP(I404,'FY21 Billing Rates'!$A$2:$C$13,3,FALSE)*O404*2</f>
        <v>0</v>
      </c>
      <c r="Q404" s="111"/>
      <c r="R404" s="111">
        <v>1600</v>
      </c>
      <c r="S404" s="112">
        <f>_xlfn.XLOOKUP($I404,'FY21 Billing Rates'!$A$2:$A$13,'FY21 Billing Rates'!$C$2:$C$13,,0)*R404*3</f>
        <v>0</v>
      </c>
      <c r="T404" s="113"/>
      <c r="U404" s="113">
        <v>1600</v>
      </c>
      <c r="V404" s="114">
        <f>_xlfn.XLOOKUP($I404,'FY21 Billing Rates'!$A$2:$A$13,'FY21 Billing Rates'!$C$2:$C$13,,0)*U404*3</f>
        <v>0</v>
      </c>
      <c r="W404" s="115">
        <f t="shared" si="8"/>
        <v>0</v>
      </c>
    </row>
    <row r="405" spans="1:23" s="128" customFormat="1" ht="18" customHeight="1" outlineLevel="1" x14ac:dyDescent="0.25">
      <c r="A405" s="154"/>
      <c r="B405" s="155"/>
      <c r="C405" s="156"/>
      <c r="D405" s="157"/>
      <c r="E405" s="158"/>
      <c r="F405" s="156"/>
      <c r="G405" s="156" t="s">
        <v>259</v>
      </c>
      <c r="H405" s="159"/>
      <c r="I405" s="159"/>
      <c r="J405" s="160"/>
      <c r="K405" s="161">
        <f>SUBTOTAL(9,K403:K404)</f>
        <v>1800</v>
      </c>
      <c r="L405" s="162"/>
      <c r="M405" s="163"/>
      <c r="N405" s="161"/>
      <c r="O405" s="161">
        <f>SUBTOTAL(9,O403:O404)</f>
        <v>1800</v>
      </c>
      <c r="P405" s="162"/>
      <c r="Q405" s="161"/>
      <c r="R405" s="161">
        <f>SUM(R403:R404)</f>
        <v>1800</v>
      </c>
      <c r="S405" s="162"/>
      <c r="T405" s="161"/>
      <c r="U405" s="161">
        <f>SUM(U403:U404)</f>
        <v>1800</v>
      </c>
      <c r="V405" s="162"/>
      <c r="W405" s="164"/>
    </row>
    <row r="406" spans="1:23" s="128" customFormat="1" x14ac:dyDescent="0.25">
      <c r="A406" s="165"/>
      <c r="B406" s="166"/>
      <c r="C406" s="167"/>
      <c r="D406" s="168"/>
      <c r="E406" s="169"/>
      <c r="F406" s="167"/>
      <c r="G406" s="167" t="s">
        <v>262</v>
      </c>
      <c r="H406" s="170"/>
      <c r="I406" s="170"/>
      <c r="J406" s="171"/>
      <c r="K406" s="172">
        <f>SUBTOTAL(9,K8:K405)</f>
        <v>1806787</v>
      </c>
      <c r="L406" s="173">
        <f>SUBTOTAL(9,L8:L405)</f>
        <v>4013031.1260000011</v>
      </c>
      <c r="M406" s="174"/>
      <c r="N406" s="175"/>
      <c r="O406" s="175">
        <f>SUBTOTAL(9,O8:O405)</f>
        <v>1846682</v>
      </c>
      <c r="P406" s="176">
        <f>SUBTOTAL(9,P8:P405)</f>
        <v>4111708.5540000047</v>
      </c>
      <c r="Q406" s="175"/>
      <c r="R406" s="175">
        <f>SUBTOTAL(9,R8:R405)</f>
        <v>3436173</v>
      </c>
      <c r="S406" s="176">
        <f>SUBTOTAL(9,S8:S405)</f>
        <v>4150144.1460000025</v>
      </c>
      <c r="T406" s="175"/>
      <c r="U406" s="175">
        <f>SUBTOTAL(9,U8:U405)</f>
        <v>3436173</v>
      </c>
      <c r="V406" s="176">
        <f>SUBTOTAL(9,V8:V405)</f>
        <v>4224594.0540000023</v>
      </c>
      <c r="W406" s="176">
        <f>SUBTOTAL(9,W8:W405)</f>
        <v>16499477.880000012</v>
      </c>
    </row>
    <row r="410" spans="1:23" x14ac:dyDescent="0.25">
      <c r="S410" s="183"/>
      <c r="T410" s="183"/>
      <c r="U410" s="184"/>
    </row>
    <row r="411" spans="1:23" x14ac:dyDescent="0.25">
      <c r="S411" s="183"/>
      <c r="T411" s="183"/>
      <c r="U411" s="184"/>
    </row>
    <row r="412" spans="1:23" x14ac:dyDescent="0.25">
      <c r="S412" s="183"/>
      <c r="T412" s="183"/>
      <c r="U412" s="184"/>
    </row>
    <row r="413" spans="1:23" x14ac:dyDescent="0.25">
      <c r="S413" s="183"/>
      <c r="T413" s="183"/>
      <c r="U413" s="184"/>
    </row>
    <row r="414" spans="1:23" x14ac:dyDescent="0.25">
      <c r="S414" s="183"/>
      <c r="T414" s="183"/>
      <c r="U414" s="184"/>
    </row>
    <row r="415" spans="1:23" x14ac:dyDescent="0.25">
      <c r="S415" s="185"/>
      <c r="T415" s="185"/>
      <c r="U415" s="186"/>
    </row>
  </sheetData>
  <sheetProtection sheet="1" objects="1" scenarios="1"/>
  <autoFilter ref="A7:W403" xr:uid="{56A8414E-D311-4CC7-A4A7-BF7EAEB10458}"/>
  <sortState xmlns:xlrd2="http://schemas.microsoft.com/office/spreadsheetml/2017/richdata2" ref="A8:U466">
    <sortCondition ref="G8:G466"/>
  </sortState>
  <mergeCells count="12">
    <mergeCell ref="A3:B3"/>
    <mergeCell ref="K2:L2"/>
    <mergeCell ref="K3:L3"/>
    <mergeCell ref="K4:L4"/>
    <mergeCell ref="K5:L5"/>
    <mergeCell ref="H2:J2"/>
    <mergeCell ref="A1:E2"/>
    <mergeCell ref="K6:L6"/>
    <mergeCell ref="I3:J3"/>
    <mergeCell ref="I4:J4"/>
    <mergeCell ref="I5:J5"/>
    <mergeCell ref="I6:J6"/>
  </mergeCells>
  <phoneticPr fontId="26" type="noConversion"/>
  <pageMargins left="0.7" right="0.7" top="0.75" bottom="0.75" header="0.3" footer="0.3"/>
  <pageSetup orientation="portrait" r:id="rId1"/>
  <ignoredErrors>
    <ignoredError sqref="V263 P29 P1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2A89-5BA7-4227-AFBA-DBF4417E3165}">
  <sheetPr>
    <tabColor rgb="FFFFFF00"/>
  </sheetPr>
  <dimension ref="A1:G68"/>
  <sheetViews>
    <sheetView zoomScale="90" zoomScaleNormal="90" workbookViewId="0">
      <pane ySplit="2" topLeftCell="A3" activePane="bottomLeft" state="frozen"/>
      <selection pane="bottomLeft" activeCell="A70" sqref="A70"/>
    </sheetView>
  </sheetViews>
  <sheetFormatPr defaultRowHeight="15" x14ac:dyDescent="0.25"/>
  <cols>
    <col min="1" max="1" width="5.85546875" style="18" customWidth="1"/>
    <col min="2" max="2" width="9" style="14" customWidth="1"/>
    <col min="3" max="3" width="6.85546875" style="14" bestFit="1" customWidth="1"/>
    <col min="4" max="4" width="9.140625" style="14"/>
    <col min="5" max="5" width="39.42578125" style="14" bestFit="1" customWidth="1"/>
    <col min="6" max="6" width="59.85546875" style="14" bestFit="1" customWidth="1"/>
    <col min="7" max="7" width="58.7109375" style="14" customWidth="1"/>
    <col min="8" max="16384" width="9.140625" style="14"/>
  </cols>
  <sheetData>
    <row r="1" spans="1:7" s="15" customFormat="1" ht="18.75" x14ac:dyDescent="0.25">
      <c r="A1" s="26" t="s">
        <v>365</v>
      </c>
      <c r="B1" s="26"/>
      <c r="C1" s="26"/>
      <c r="D1" s="26"/>
      <c r="E1" s="26"/>
      <c r="F1" s="26"/>
      <c r="G1" s="27"/>
    </row>
    <row r="2" spans="1:7" s="16" customFormat="1" ht="15.75" x14ac:dyDescent="0.25">
      <c r="A2" s="20"/>
      <c r="B2" s="21" t="s">
        <v>2</v>
      </c>
      <c r="C2" s="22" t="s">
        <v>3</v>
      </c>
      <c r="D2" s="21" t="s">
        <v>364</v>
      </c>
      <c r="E2" s="23" t="s">
        <v>340</v>
      </c>
      <c r="F2" s="21" t="s">
        <v>5</v>
      </c>
      <c r="G2" s="23"/>
    </row>
    <row r="3" spans="1:7" s="16" customFormat="1" x14ac:dyDescent="0.25">
      <c r="A3" s="24"/>
      <c r="B3" s="28" t="s">
        <v>390</v>
      </c>
      <c r="C3" s="29"/>
      <c r="D3" s="29"/>
      <c r="E3" s="29"/>
      <c r="F3" s="29"/>
      <c r="G3" s="30"/>
    </row>
    <row r="4" spans="1:7" x14ac:dyDescent="0.25">
      <c r="A4" s="19">
        <v>1</v>
      </c>
      <c r="B4" s="1" t="s">
        <v>187</v>
      </c>
      <c r="C4" s="2">
        <v>4713</v>
      </c>
      <c r="D4" s="3">
        <v>4</v>
      </c>
      <c r="E4" s="1" t="s">
        <v>188</v>
      </c>
      <c r="F4" s="1" t="s">
        <v>329</v>
      </c>
      <c r="G4" s="5" t="s">
        <v>376</v>
      </c>
    </row>
    <row r="5" spans="1:7" x14ac:dyDescent="0.25">
      <c r="A5" s="19">
        <v>2</v>
      </c>
      <c r="B5" s="1" t="s">
        <v>187</v>
      </c>
      <c r="C5" s="2">
        <v>4713</v>
      </c>
      <c r="D5" s="3">
        <v>4</v>
      </c>
      <c r="E5" s="1" t="s">
        <v>188</v>
      </c>
      <c r="F5" s="1" t="s">
        <v>329</v>
      </c>
      <c r="G5" s="5" t="s">
        <v>376</v>
      </c>
    </row>
    <row r="6" spans="1:7" x14ac:dyDescent="0.25">
      <c r="A6" s="19">
        <v>3</v>
      </c>
      <c r="B6" s="1" t="s">
        <v>97</v>
      </c>
      <c r="C6" s="2">
        <v>2720</v>
      </c>
      <c r="D6" s="3">
        <v>4</v>
      </c>
      <c r="E6" s="1" t="s">
        <v>107</v>
      </c>
      <c r="F6" s="1" t="s">
        <v>268</v>
      </c>
      <c r="G6" s="5" t="s">
        <v>377</v>
      </c>
    </row>
    <row r="7" spans="1:7" x14ac:dyDescent="0.25">
      <c r="A7" s="19">
        <v>4</v>
      </c>
      <c r="B7" s="1" t="s">
        <v>185</v>
      </c>
      <c r="C7" s="2">
        <v>4744</v>
      </c>
      <c r="D7" s="3">
        <v>4</v>
      </c>
      <c r="E7" s="1" t="s">
        <v>205</v>
      </c>
      <c r="F7" s="1" t="s">
        <v>273</v>
      </c>
      <c r="G7" s="5" t="s">
        <v>378</v>
      </c>
    </row>
    <row r="8" spans="1:7" x14ac:dyDescent="0.25">
      <c r="A8" s="19">
        <v>5</v>
      </c>
      <c r="B8" s="1" t="s">
        <v>185</v>
      </c>
      <c r="C8" s="2">
        <v>4742</v>
      </c>
      <c r="D8" s="3">
        <v>4</v>
      </c>
      <c r="E8" s="1" t="s">
        <v>204</v>
      </c>
      <c r="F8" s="1" t="s">
        <v>273</v>
      </c>
      <c r="G8" s="5" t="s">
        <v>378</v>
      </c>
    </row>
    <row r="9" spans="1:7" x14ac:dyDescent="0.25">
      <c r="A9" s="19">
        <v>6</v>
      </c>
      <c r="B9" s="1" t="s">
        <v>185</v>
      </c>
      <c r="C9" s="2">
        <v>4740</v>
      </c>
      <c r="D9" s="3">
        <v>4</v>
      </c>
      <c r="E9" s="1" t="s">
        <v>202</v>
      </c>
      <c r="F9" s="1" t="s">
        <v>284</v>
      </c>
      <c r="G9" s="5" t="s">
        <v>211</v>
      </c>
    </row>
    <row r="10" spans="1:7" x14ac:dyDescent="0.25">
      <c r="A10" s="19">
        <v>7</v>
      </c>
      <c r="B10" s="1" t="s">
        <v>185</v>
      </c>
      <c r="C10" s="2">
        <v>4735</v>
      </c>
      <c r="D10" s="3">
        <v>4</v>
      </c>
      <c r="E10" s="1" t="s">
        <v>197</v>
      </c>
      <c r="F10" s="1" t="s">
        <v>284</v>
      </c>
      <c r="G10" s="5" t="s">
        <v>211</v>
      </c>
    </row>
    <row r="11" spans="1:7" x14ac:dyDescent="0.25">
      <c r="A11" s="19">
        <v>8</v>
      </c>
      <c r="B11" s="1" t="s">
        <v>185</v>
      </c>
      <c r="C11" s="2">
        <v>4735</v>
      </c>
      <c r="D11" s="3">
        <v>4</v>
      </c>
      <c r="E11" s="1" t="s">
        <v>197</v>
      </c>
      <c r="F11" s="1" t="s">
        <v>284</v>
      </c>
      <c r="G11" s="5" t="s">
        <v>211</v>
      </c>
    </row>
    <row r="12" spans="1:7" x14ac:dyDescent="0.25">
      <c r="A12" s="19">
        <v>9</v>
      </c>
      <c r="B12" s="1" t="s">
        <v>185</v>
      </c>
      <c r="C12" s="2">
        <v>4732</v>
      </c>
      <c r="D12" s="3">
        <v>4</v>
      </c>
      <c r="E12" s="1" t="s">
        <v>196</v>
      </c>
      <c r="F12" s="1" t="s">
        <v>284</v>
      </c>
      <c r="G12" s="5" t="s">
        <v>211</v>
      </c>
    </row>
    <row r="13" spans="1:7" x14ac:dyDescent="0.25">
      <c r="A13" s="19">
        <v>10</v>
      </c>
      <c r="B13" s="1" t="s">
        <v>185</v>
      </c>
      <c r="C13" s="2">
        <v>4722</v>
      </c>
      <c r="D13" s="3">
        <v>4</v>
      </c>
      <c r="E13" s="1" t="s">
        <v>193</v>
      </c>
      <c r="F13" s="1" t="s">
        <v>284</v>
      </c>
      <c r="G13" s="5" t="s">
        <v>211</v>
      </c>
    </row>
    <row r="14" spans="1:7" x14ac:dyDescent="0.25">
      <c r="A14" s="19">
        <v>11</v>
      </c>
      <c r="B14" s="1" t="s">
        <v>11</v>
      </c>
      <c r="C14" s="2">
        <v>1030</v>
      </c>
      <c r="D14" s="3">
        <v>4</v>
      </c>
      <c r="E14" s="1" t="s">
        <v>24</v>
      </c>
      <c r="F14" s="1" t="s">
        <v>288</v>
      </c>
      <c r="G14" s="5" t="s">
        <v>378</v>
      </c>
    </row>
    <row r="15" spans="1:7" x14ac:dyDescent="0.25">
      <c r="A15" s="19">
        <v>12</v>
      </c>
      <c r="B15" s="1" t="s">
        <v>11</v>
      </c>
      <c r="C15" s="2">
        <v>1031</v>
      </c>
      <c r="D15" s="3">
        <v>11</v>
      </c>
      <c r="E15" s="1" t="s">
        <v>24</v>
      </c>
      <c r="F15" s="1" t="s">
        <v>288</v>
      </c>
      <c r="G15" s="5" t="s">
        <v>378</v>
      </c>
    </row>
    <row r="16" spans="1:7" x14ac:dyDescent="0.25">
      <c r="A16" s="19">
        <v>13</v>
      </c>
      <c r="B16" s="1" t="s">
        <v>11</v>
      </c>
      <c r="C16" s="2">
        <v>1031</v>
      </c>
      <c r="D16" s="3">
        <v>21</v>
      </c>
      <c r="E16" s="1" t="s">
        <v>24</v>
      </c>
      <c r="F16" s="1" t="s">
        <v>288</v>
      </c>
      <c r="G16" s="5" t="s">
        <v>378</v>
      </c>
    </row>
    <row r="17" spans="1:7" x14ac:dyDescent="0.25">
      <c r="A17" s="19">
        <v>14</v>
      </c>
      <c r="B17" s="1" t="s">
        <v>11</v>
      </c>
      <c r="C17" s="2">
        <v>1041</v>
      </c>
      <c r="D17" s="3">
        <v>4</v>
      </c>
      <c r="E17" s="1" t="s">
        <v>31</v>
      </c>
      <c r="F17" s="1" t="s">
        <v>288</v>
      </c>
      <c r="G17" s="5" t="s">
        <v>378</v>
      </c>
    </row>
    <row r="18" spans="1:7" x14ac:dyDescent="0.25">
      <c r="A18" s="19">
        <v>15</v>
      </c>
      <c r="B18" s="1" t="s">
        <v>11</v>
      </c>
      <c r="C18" s="2">
        <v>1040</v>
      </c>
      <c r="D18" s="3">
        <v>18</v>
      </c>
      <c r="E18" s="1" t="s">
        <v>30</v>
      </c>
      <c r="F18" s="1" t="s">
        <v>288</v>
      </c>
      <c r="G18" s="5" t="s">
        <v>378</v>
      </c>
    </row>
    <row r="19" spans="1:7" x14ac:dyDescent="0.25">
      <c r="A19" s="19">
        <v>16</v>
      </c>
      <c r="B19" s="1" t="s">
        <v>11</v>
      </c>
      <c r="C19" s="2">
        <v>1045</v>
      </c>
      <c r="D19" s="3">
        <v>4</v>
      </c>
      <c r="E19" s="1" t="s">
        <v>33</v>
      </c>
      <c r="F19" s="1" t="s">
        <v>288</v>
      </c>
      <c r="G19" s="5" t="s">
        <v>378</v>
      </c>
    </row>
    <row r="20" spans="1:7" x14ac:dyDescent="0.25">
      <c r="A20" s="19">
        <v>17</v>
      </c>
      <c r="B20" s="1" t="s">
        <v>11</v>
      </c>
      <c r="C20" s="2">
        <v>1042</v>
      </c>
      <c r="D20" s="3">
        <v>4</v>
      </c>
      <c r="E20" s="1" t="s">
        <v>32</v>
      </c>
      <c r="F20" s="1" t="s">
        <v>288</v>
      </c>
      <c r="G20" s="5" t="s">
        <v>378</v>
      </c>
    </row>
    <row r="21" spans="1:7" x14ac:dyDescent="0.25">
      <c r="A21" s="19">
        <v>18</v>
      </c>
      <c r="B21" s="1" t="s">
        <v>11</v>
      </c>
      <c r="C21" s="2">
        <v>1033</v>
      </c>
      <c r="D21" s="3">
        <v>4</v>
      </c>
      <c r="E21" s="1" t="s">
        <v>26</v>
      </c>
      <c r="F21" s="1" t="s">
        <v>288</v>
      </c>
      <c r="G21" s="5" t="s">
        <v>378</v>
      </c>
    </row>
    <row r="22" spans="1:7" x14ac:dyDescent="0.25">
      <c r="A22" s="19">
        <v>19</v>
      </c>
      <c r="B22" s="1" t="s">
        <v>56</v>
      </c>
      <c r="C22" s="2">
        <v>1341</v>
      </c>
      <c r="D22" s="3">
        <v>4</v>
      </c>
      <c r="E22" s="1" t="s">
        <v>57</v>
      </c>
      <c r="F22" s="1" t="s">
        <v>292</v>
      </c>
      <c r="G22" s="5" t="s">
        <v>379</v>
      </c>
    </row>
    <row r="23" spans="1:7" x14ac:dyDescent="0.25">
      <c r="A23" s="19">
        <v>20</v>
      </c>
      <c r="B23" s="1" t="s">
        <v>174</v>
      </c>
      <c r="C23" s="2">
        <v>4460</v>
      </c>
      <c r="D23" s="3">
        <v>4</v>
      </c>
      <c r="E23" s="1" t="s">
        <v>175</v>
      </c>
      <c r="F23" s="1" t="s">
        <v>292</v>
      </c>
      <c r="G23" s="5" t="s">
        <v>380</v>
      </c>
    </row>
    <row r="24" spans="1:7" x14ac:dyDescent="0.25">
      <c r="A24" s="19">
        <v>21</v>
      </c>
      <c r="B24" s="1" t="s">
        <v>37</v>
      </c>
      <c r="C24" s="2">
        <v>1346</v>
      </c>
      <c r="D24" s="3">
        <v>4</v>
      </c>
      <c r="E24" s="1" t="s">
        <v>62</v>
      </c>
      <c r="F24" s="1" t="s">
        <v>295</v>
      </c>
      <c r="G24" s="5" t="s">
        <v>377</v>
      </c>
    </row>
    <row r="25" spans="1:7" x14ac:dyDescent="0.25">
      <c r="A25" s="19">
        <v>22</v>
      </c>
      <c r="B25" s="1" t="s">
        <v>174</v>
      </c>
      <c r="C25" s="2">
        <v>4460</v>
      </c>
      <c r="D25" s="3">
        <v>4</v>
      </c>
      <c r="E25" s="1" t="s">
        <v>175</v>
      </c>
      <c r="F25" s="1" t="s">
        <v>297</v>
      </c>
      <c r="G25" s="5" t="s">
        <v>381</v>
      </c>
    </row>
    <row r="26" spans="1:7" x14ac:dyDescent="0.25">
      <c r="A26" s="19">
        <v>23</v>
      </c>
      <c r="B26" s="6" t="s">
        <v>133</v>
      </c>
      <c r="C26" s="2">
        <v>3602</v>
      </c>
      <c r="D26" s="3">
        <v>42</v>
      </c>
      <c r="E26" s="1" t="s">
        <v>134</v>
      </c>
      <c r="F26" s="1" t="s">
        <v>299</v>
      </c>
      <c r="G26" s="5" t="s">
        <v>382</v>
      </c>
    </row>
    <row r="27" spans="1:7" x14ac:dyDescent="0.25">
      <c r="A27" s="19">
        <v>24</v>
      </c>
      <c r="B27" s="6" t="s">
        <v>133</v>
      </c>
      <c r="C27" s="2">
        <v>3602</v>
      </c>
      <c r="D27" s="3">
        <v>42</v>
      </c>
      <c r="E27" s="1" t="s">
        <v>134</v>
      </c>
      <c r="F27" s="1" t="s">
        <v>299</v>
      </c>
      <c r="G27" s="5" t="s">
        <v>382</v>
      </c>
    </row>
    <row r="28" spans="1:7" x14ac:dyDescent="0.25">
      <c r="A28" s="19">
        <v>25</v>
      </c>
      <c r="B28" s="1" t="s">
        <v>185</v>
      </c>
      <c r="C28" s="2">
        <v>4735</v>
      </c>
      <c r="D28" s="3">
        <v>4</v>
      </c>
      <c r="E28" s="1" t="s">
        <v>197</v>
      </c>
      <c r="F28" s="4" t="s">
        <v>299</v>
      </c>
      <c r="G28" s="5" t="s">
        <v>382</v>
      </c>
    </row>
    <row r="29" spans="1:7" x14ac:dyDescent="0.25">
      <c r="A29" s="19">
        <v>26</v>
      </c>
      <c r="B29" s="1" t="s">
        <v>146</v>
      </c>
      <c r="C29" s="2">
        <v>3774</v>
      </c>
      <c r="D29" s="3">
        <v>4</v>
      </c>
      <c r="E29" s="1" t="s">
        <v>147</v>
      </c>
      <c r="F29" s="1" t="s">
        <v>309</v>
      </c>
      <c r="G29" s="5" t="s">
        <v>383</v>
      </c>
    </row>
    <row r="30" spans="1:7" x14ac:dyDescent="0.25">
      <c r="A30" s="19">
        <v>27</v>
      </c>
      <c r="B30" s="1" t="s">
        <v>70</v>
      </c>
      <c r="C30" s="2">
        <v>1363</v>
      </c>
      <c r="D30" s="3">
        <v>4</v>
      </c>
      <c r="E30" s="1" t="s">
        <v>71</v>
      </c>
      <c r="F30" s="1" t="s">
        <v>16</v>
      </c>
      <c r="G30" s="5" t="s">
        <v>378</v>
      </c>
    </row>
    <row r="31" spans="1:7" x14ac:dyDescent="0.25">
      <c r="A31" s="19">
        <v>28</v>
      </c>
      <c r="B31" s="1" t="s">
        <v>56</v>
      </c>
      <c r="C31" s="2">
        <v>1341</v>
      </c>
      <c r="D31" s="3">
        <v>4</v>
      </c>
      <c r="E31" s="1" t="s">
        <v>57</v>
      </c>
      <c r="F31" s="1" t="s">
        <v>16</v>
      </c>
      <c r="G31" s="5" t="s">
        <v>378</v>
      </c>
    </row>
    <row r="32" spans="1:7" x14ac:dyDescent="0.25">
      <c r="A32" s="19">
        <v>29</v>
      </c>
      <c r="B32" s="1" t="s">
        <v>11</v>
      </c>
      <c r="C32" s="2">
        <v>1036</v>
      </c>
      <c r="D32" s="3">
        <v>4</v>
      </c>
      <c r="E32" s="1" t="s">
        <v>27</v>
      </c>
      <c r="F32" s="1" t="s">
        <v>10</v>
      </c>
      <c r="G32" s="5" t="s">
        <v>378</v>
      </c>
    </row>
    <row r="33" spans="1:7" x14ac:dyDescent="0.25">
      <c r="A33" s="19">
        <v>30</v>
      </c>
      <c r="B33" s="1" t="s">
        <v>11</v>
      </c>
      <c r="C33" s="2">
        <v>1037</v>
      </c>
      <c r="D33" s="3">
        <v>4</v>
      </c>
      <c r="E33" s="1" t="s">
        <v>28</v>
      </c>
      <c r="F33" s="1" t="s">
        <v>10</v>
      </c>
      <c r="G33" s="5" t="s">
        <v>378</v>
      </c>
    </row>
    <row r="34" spans="1:7" x14ac:dyDescent="0.25">
      <c r="A34" s="19">
        <v>31</v>
      </c>
      <c r="B34" s="1" t="s">
        <v>11</v>
      </c>
      <c r="C34" s="2">
        <v>1041</v>
      </c>
      <c r="D34" s="3">
        <v>4</v>
      </c>
      <c r="E34" s="1" t="s">
        <v>33</v>
      </c>
      <c r="F34" s="1" t="s">
        <v>10</v>
      </c>
      <c r="G34" s="5" t="s">
        <v>378</v>
      </c>
    </row>
    <row r="35" spans="1:7" x14ac:dyDescent="0.25">
      <c r="A35" s="19">
        <v>32</v>
      </c>
      <c r="B35" s="1" t="s">
        <v>11</v>
      </c>
      <c r="C35" s="2">
        <v>1045</v>
      </c>
      <c r="D35" s="3">
        <v>4</v>
      </c>
      <c r="E35" s="1" t="s">
        <v>33</v>
      </c>
      <c r="F35" s="1" t="s">
        <v>10</v>
      </c>
      <c r="G35" s="5" t="s">
        <v>378</v>
      </c>
    </row>
    <row r="36" spans="1:7" x14ac:dyDescent="0.25">
      <c r="A36" s="19">
        <v>33</v>
      </c>
      <c r="B36" s="1" t="s">
        <v>11</v>
      </c>
      <c r="C36" s="2">
        <v>1031</v>
      </c>
      <c r="D36" s="3">
        <v>21</v>
      </c>
      <c r="E36" s="1" t="s">
        <v>25</v>
      </c>
      <c r="F36" s="1" t="s">
        <v>10</v>
      </c>
      <c r="G36" s="5" t="s">
        <v>378</v>
      </c>
    </row>
    <row r="37" spans="1:7" x14ac:dyDescent="0.25">
      <c r="A37" s="19">
        <v>34</v>
      </c>
      <c r="B37" s="1" t="s">
        <v>11</v>
      </c>
      <c r="C37" s="2">
        <v>1047</v>
      </c>
      <c r="D37" s="3">
        <v>4</v>
      </c>
      <c r="E37" s="1" t="s">
        <v>34</v>
      </c>
      <c r="F37" s="1" t="s">
        <v>10</v>
      </c>
      <c r="G37" s="5" t="s">
        <v>378</v>
      </c>
    </row>
    <row r="38" spans="1:7" x14ac:dyDescent="0.25">
      <c r="A38" s="19">
        <v>35</v>
      </c>
      <c r="B38" s="1" t="s">
        <v>11</v>
      </c>
      <c r="C38" s="2">
        <v>1042</v>
      </c>
      <c r="D38" s="3">
        <v>4</v>
      </c>
      <c r="E38" s="1" t="s">
        <v>32</v>
      </c>
      <c r="F38" s="1" t="s">
        <v>10</v>
      </c>
      <c r="G38" s="5" t="s">
        <v>378</v>
      </c>
    </row>
    <row r="39" spans="1:7" x14ac:dyDescent="0.25">
      <c r="A39" s="19">
        <v>36</v>
      </c>
      <c r="B39" s="1" t="s">
        <v>11</v>
      </c>
      <c r="C39" s="2">
        <v>1033</v>
      </c>
      <c r="D39" s="3">
        <v>4</v>
      </c>
      <c r="E39" s="1" t="s">
        <v>26</v>
      </c>
      <c r="F39" s="1" t="s">
        <v>10</v>
      </c>
      <c r="G39" s="5" t="s">
        <v>378</v>
      </c>
    </row>
    <row r="40" spans="1:7" x14ac:dyDescent="0.25">
      <c r="A40" s="19">
        <v>37</v>
      </c>
      <c r="B40" s="1" t="s">
        <v>60</v>
      </c>
      <c r="C40" s="2">
        <v>1343</v>
      </c>
      <c r="D40" s="3">
        <v>4</v>
      </c>
      <c r="E40" s="1" t="s">
        <v>61</v>
      </c>
      <c r="F40" s="1" t="s">
        <v>10</v>
      </c>
      <c r="G40" s="5" t="s">
        <v>384</v>
      </c>
    </row>
    <row r="41" spans="1:7" x14ac:dyDescent="0.25">
      <c r="A41" s="19">
        <v>38</v>
      </c>
      <c r="B41" s="1" t="s">
        <v>125</v>
      </c>
      <c r="C41" s="2">
        <v>3204</v>
      </c>
      <c r="D41" s="3">
        <v>4</v>
      </c>
      <c r="E41" s="1" t="s">
        <v>126</v>
      </c>
      <c r="F41" s="17" t="s">
        <v>10</v>
      </c>
      <c r="G41" s="5" t="s">
        <v>385</v>
      </c>
    </row>
    <row r="42" spans="1:7" x14ac:dyDescent="0.25">
      <c r="A42" s="19">
        <v>39</v>
      </c>
      <c r="B42" s="1" t="s">
        <v>125</v>
      </c>
      <c r="C42" s="2">
        <v>3204</v>
      </c>
      <c r="D42" s="3">
        <v>10</v>
      </c>
      <c r="E42" s="1" t="s">
        <v>126</v>
      </c>
      <c r="F42" s="17" t="s">
        <v>10</v>
      </c>
      <c r="G42" s="5" t="s">
        <v>385</v>
      </c>
    </row>
    <row r="43" spans="1:7" x14ac:dyDescent="0.25">
      <c r="A43" s="19">
        <v>40</v>
      </c>
      <c r="B43" s="1" t="s">
        <v>125</v>
      </c>
      <c r="C43" s="2">
        <v>3204</v>
      </c>
      <c r="D43" s="3">
        <v>13</v>
      </c>
      <c r="E43" s="1" t="s">
        <v>126</v>
      </c>
      <c r="F43" s="17" t="s">
        <v>10</v>
      </c>
      <c r="G43" s="5" t="s">
        <v>385</v>
      </c>
    </row>
    <row r="44" spans="1:7" x14ac:dyDescent="0.25">
      <c r="A44" s="19">
        <v>41</v>
      </c>
      <c r="B44" s="1" t="s">
        <v>185</v>
      </c>
      <c r="C44" s="2">
        <v>4735</v>
      </c>
      <c r="D44" s="3">
        <v>4</v>
      </c>
      <c r="E44" s="1" t="s">
        <v>197</v>
      </c>
      <c r="F44" s="1" t="s">
        <v>198</v>
      </c>
      <c r="G44" s="5" t="s">
        <v>211</v>
      </c>
    </row>
    <row r="45" spans="1:7" x14ac:dyDescent="0.25">
      <c r="A45" s="19">
        <v>42</v>
      </c>
      <c r="B45" s="1" t="s">
        <v>185</v>
      </c>
      <c r="C45" s="2">
        <v>4735</v>
      </c>
      <c r="D45" s="3">
        <v>4</v>
      </c>
      <c r="E45" s="1" t="s">
        <v>197</v>
      </c>
      <c r="F45" s="1" t="s">
        <v>63</v>
      </c>
      <c r="G45" s="5" t="s">
        <v>386</v>
      </c>
    </row>
    <row r="46" spans="1:7" x14ac:dyDescent="0.25">
      <c r="A46" s="19">
        <v>43</v>
      </c>
      <c r="B46" s="1" t="s">
        <v>11</v>
      </c>
      <c r="C46" s="2">
        <v>1030</v>
      </c>
      <c r="D46" s="3">
        <v>4</v>
      </c>
      <c r="E46" s="1" t="s">
        <v>24</v>
      </c>
      <c r="F46" s="1" t="s">
        <v>13</v>
      </c>
      <c r="G46" s="5" t="s">
        <v>378</v>
      </c>
    </row>
    <row r="47" spans="1:7" x14ac:dyDescent="0.25">
      <c r="A47" s="19">
        <v>44</v>
      </c>
      <c r="B47" s="1" t="s">
        <v>11</v>
      </c>
      <c r="C47" s="2">
        <v>1002</v>
      </c>
      <c r="D47" s="3">
        <v>4</v>
      </c>
      <c r="E47" s="1" t="s">
        <v>12</v>
      </c>
      <c r="F47" s="1" t="s">
        <v>13</v>
      </c>
      <c r="G47" s="5" t="s">
        <v>378</v>
      </c>
    </row>
    <row r="48" spans="1:7" x14ac:dyDescent="0.25">
      <c r="A48" s="19">
        <v>45</v>
      </c>
      <c r="B48" s="1" t="s">
        <v>174</v>
      </c>
      <c r="C48" s="2">
        <v>4460</v>
      </c>
      <c r="D48" s="3">
        <v>4</v>
      </c>
      <c r="E48" s="1" t="s">
        <v>176</v>
      </c>
      <c r="F48" s="1" t="s">
        <v>54</v>
      </c>
      <c r="G48" s="5" t="s">
        <v>386</v>
      </c>
    </row>
    <row r="49" spans="1:7" x14ac:dyDescent="0.25">
      <c r="A49" s="19">
        <v>46</v>
      </c>
      <c r="B49" s="1" t="s">
        <v>174</v>
      </c>
      <c r="C49" s="2">
        <v>4460</v>
      </c>
      <c r="D49" s="3">
        <v>4</v>
      </c>
      <c r="E49" s="1" t="s">
        <v>176</v>
      </c>
      <c r="F49" s="1" t="s">
        <v>54</v>
      </c>
      <c r="G49" s="5" t="s">
        <v>386</v>
      </c>
    </row>
    <row r="50" spans="1:7" x14ac:dyDescent="0.25">
      <c r="A50" s="19">
        <v>47</v>
      </c>
      <c r="B50" s="1" t="s">
        <v>72</v>
      </c>
      <c r="C50" s="2">
        <v>1365</v>
      </c>
      <c r="D50" s="3">
        <v>4</v>
      </c>
      <c r="E50" s="1" t="s">
        <v>73</v>
      </c>
      <c r="F50" s="1" t="s">
        <v>65</v>
      </c>
      <c r="G50" s="5" t="s">
        <v>378</v>
      </c>
    </row>
    <row r="51" spans="1:7" x14ac:dyDescent="0.25">
      <c r="A51" s="19">
        <v>48</v>
      </c>
      <c r="B51" s="1" t="s">
        <v>148</v>
      </c>
      <c r="C51" s="2">
        <v>4706</v>
      </c>
      <c r="D51" s="3">
        <v>4</v>
      </c>
      <c r="E51" s="1" t="s">
        <v>183</v>
      </c>
      <c r="F51" s="1" t="s">
        <v>65</v>
      </c>
      <c r="G51" s="5" t="s">
        <v>378</v>
      </c>
    </row>
    <row r="52" spans="1:7" x14ac:dyDescent="0.25">
      <c r="A52" s="19">
        <v>49</v>
      </c>
      <c r="B52" s="1" t="s">
        <v>142</v>
      </c>
      <c r="C52" s="2">
        <v>3740</v>
      </c>
      <c r="D52" s="3">
        <v>4</v>
      </c>
      <c r="E52" s="1" t="s">
        <v>143</v>
      </c>
      <c r="F52" s="1" t="s">
        <v>65</v>
      </c>
      <c r="G52" s="5" t="s">
        <v>378</v>
      </c>
    </row>
    <row r="53" spans="1:7" x14ac:dyDescent="0.25">
      <c r="A53" s="19">
        <v>50</v>
      </c>
      <c r="B53" s="1" t="s">
        <v>152</v>
      </c>
      <c r="C53" s="2">
        <v>3816</v>
      </c>
      <c r="D53" s="3">
        <v>4</v>
      </c>
      <c r="E53" s="1" t="s">
        <v>153</v>
      </c>
      <c r="F53" s="1" t="s">
        <v>65</v>
      </c>
      <c r="G53" s="5" t="s">
        <v>378</v>
      </c>
    </row>
    <row r="54" spans="1:7" x14ac:dyDescent="0.25">
      <c r="A54" s="19">
        <v>51</v>
      </c>
      <c r="B54" s="1" t="s">
        <v>148</v>
      </c>
      <c r="C54" s="2">
        <v>4707</v>
      </c>
      <c r="D54" s="3">
        <v>4</v>
      </c>
      <c r="E54" s="1" t="s">
        <v>184</v>
      </c>
      <c r="F54" s="1" t="s">
        <v>65</v>
      </c>
      <c r="G54" s="5" t="s">
        <v>378</v>
      </c>
    </row>
    <row r="55" spans="1:7" x14ac:dyDescent="0.25">
      <c r="A55" s="19">
        <v>52</v>
      </c>
      <c r="B55" s="1" t="s">
        <v>72</v>
      </c>
      <c r="C55" s="2">
        <v>1385</v>
      </c>
      <c r="D55" s="3">
        <v>4</v>
      </c>
      <c r="E55" s="1" t="s">
        <v>78</v>
      </c>
      <c r="F55" s="1" t="s">
        <v>65</v>
      </c>
      <c r="G55" s="5" t="s">
        <v>378</v>
      </c>
    </row>
    <row r="56" spans="1:7" x14ac:dyDescent="0.25">
      <c r="A56" s="19">
        <v>53</v>
      </c>
      <c r="B56" s="1" t="s">
        <v>185</v>
      </c>
      <c r="C56" s="2">
        <v>4722</v>
      </c>
      <c r="D56" s="3">
        <v>4</v>
      </c>
      <c r="E56" s="1" t="s">
        <v>221</v>
      </c>
      <c r="F56" s="1" t="s">
        <v>213</v>
      </c>
      <c r="G56" s="5" t="s">
        <v>387</v>
      </c>
    </row>
    <row r="57" spans="1:7" x14ac:dyDescent="0.25">
      <c r="A57" s="19">
        <v>54</v>
      </c>
      <c r="B57" s="1" t="s">
        <v>185</v>
      </c>
      <c r="C57" s="2">
        <v>4717</v>
      </c>
      <c r="D57" s="3">
        <v>4</v>
      </c>
      <c r="E57" s="1" t="s">
        <v>222</v>
      </c>
      <c r="F57" s="1" t="s">
        <v>213</v>
      </c>
      <c r="G57" s="5" t="s">
        <v>387</v>
      </c>
    </row>
    <row r="58" spans="1:7" x14ac:dyDescent="0.25">
      <c r="A58" s="19">
        <v>55</v>
      </c>
      <c r="B58" s="1" t="s">
        <v>185</v>
      </c>
      <c r="C58" s="2">
        <v>4735</v>
      </c>
      <c r="D58" s="3">
        <v>4</v>
      </c>
      <c r="E58" s="1" t="s">
        <v>223</v>
      </c>
      <c r="F58" s="1" t="s">
        <v>213</v>
      </c>
      <c r="G58" s="5" t="s">
        <v>387</v>
      </c>
    </row>
    <row r="59" spans="1:7" x14ac:dyDescent="0.25">
      <c r="A59" s="19">
        <v>56</v>
      </c>
      <c r="B59" s="1" t="s">
        <v>185</v>
      </c>
      <c r="C59" s="2">
        <v>4740</v>
      </c>
      <c r="D59" s="3">
        <v>4</v>
      </c>
      <c r="E59" s="1" t="s">
        <v>224</v>
      </c>
      <c r="F59" s="1" t="s">
        <v>212</v>
      </c>
      <c r="G59" s="5" t="s">
        <v>387</v>
      </c>
    </row>
    <row r="60" spans="1:7" x14ac:dyDescent="0.25">
      <c r="A60" s="19">
        <v>57</v>
      </c>
      <c r="B60" s="1" t="s">
        <v>185</v>
      </c>
      <c r="C60" s="2">
        <v>4740</v>
      </c>
      <c r="D60" s="3">
        <v>4</v>
      </c>
      <c r="E60" s="1" t="s">
        <v>216</v>
      </c>
      <c r="F60" s="1" t="s">
        <v>212</v>
      </c>
      <c r="G60" s="5" t="s">
        <v>387</v>
      </c>
    </row>
    <row r="61" spans="1:7" x14ac:dyDescent="0.25">
      <c r="A61" s="19">
        <v>58</v>
      </c>
      <c r="B61" s="1" t="s">
        <v>185</v>
      </c>
      <c r="C61" s="2">
        <v>4732</v>
      </c>
      <c r="D61" s="3">
        <v>4</v>
      </c>
      <c r="E61" s="1" t="s">
        <v>217</v>
      </c>
      <c r="F61" s="1" t="s">
        <v>212</v>
      </c>
      <c r="G61" s="5" t="s">
        <v>387</v>
      </c>
    </row>
    <row r="62" spans="1:7" x14ac:dyDescent="0.25">
      <c r="A62" s="19">
        <v>59</v>
      </c>
      <c r="B62" s="1" t="s">
        <v>185</v>
      </c>
      <c r="C62" s="2">
        <v>4715</v>
      </c>
      <c r="D62" s="3">
        <v>4</v>
      </c>
      <c r="E62" s="1" t="s">
        <v>218</v>
      </c>
      <c r="F62" s="1" t="s">
        <v>212</v>
      </c>
      <c r="G62" s="5" t="s">
        <v>387</v>
      </c>
    </row>
    <row r="63" spans="1:7" x14ac:dyDescent="0.25">
      <c r="A63" s="19">
        <v>60</v>
      </c>
      <c r="B63" s="1" t="s">
        <v>185</v>
      </c>
      <c r="C63" s="2">
        <v>4745</v>
      </c>
      <c r="D63" s="3">
        <v>4</v>
      </c>
      <c r="E63" s="1" t="s">
        <v>219</v>
      </c>
      <c r="F63" s="1" t="s">
        <v>212</v>
      </c>
      <c r="G63" s="5" t="s">
        <v>387</v>
      </c>
    </row>
    <row r="64" spans="1:7" x14ac:dyDescent="0.25">
      <c r="A64" s="19">
        <v>61</v>
      </c>
      <c r="B64" s="1" t="s">
        <v>185</v>
      </c>
      <c r="C64" s="2">
        <v>4735</v>
      </c>
      <c r="D64" s="3">
        <v>4</v>
      </c>
      <c r="E64" s="1" t="s">
        <v>220</v>
      </c>
      <c r="F64" s="1" t="s">
        <v>212</v>
      </c>
      <c r="G64" s="5" t="s">
        <v>387</v>
      </c>
    </row>
    <row r="65" spans="1:7" x14ac:dyDescent="0.25">
      <c r="A65" s="19">
        <v>62</v>
      </c>
      <c r="B65" s="1" t="s">
        <v>185</v>
      </c>
      <c r="C65" s="2">
        <v>4735</v>
      </c>
      <c r="D65" s="3">
        <v>4</v>
      </c>
      <c r="E65" s="1" t="s">
        <v>220</v>
      </c>
      <c r="F65" s="1" t="s">
        <v>212</v>
      </c>
      <c r="G65" s="5" t="s">
        <v>387</v>
      </c>
    </row>
    <row r="66" spans="1:7" x14ac:dyDescent="0.25">
      <c r="A66" s="19">
        <v>63</v>
      </c>
      <c r="B66" s="6" t="s">
        <v>388</v>
      </c>
      <c r="C66" s="2">
        <v>3194</v>
      </c>
      <c r="D66" s="3">
        <v>4</v>
      </c>
      <c r="E66" s="1" t="s">
        <v>389</v>
      </c>
      <c r="F66" s="1" t="s">
        <v>299</v>
      </c>
      <c r="G66" s="5" t="s">
        <v>392</v>
      </c>
    </row>
    <row r="67" spans="1:7" ht="30" x14ac:dyDescent="0.25">
      <c r="A67" s="25">
        <v>64</v>
      </c>
      <c r="B67" s="1" t="s">
        <v>185</v>
      </c>
      <c r="C67" s="2">
        <v>4745</v>
      </c>
      <c r="D67" s="3">
        <v>4</v>
      </c>
      <c r="E67" s="1" t="s">
        <v>206</v>
      </c>
      <c r="F67" s="1" t="s">
        <v>374</v>
      </c>
      <c r="G67" s="8" t="s">
        <v>393</v>
      </c>
    </row>
    <row r="68" spans="1:7" x14ac:dyDescent="0.25">
      <c r="A68" s="19">
        <v>65</v>
      </c>
      <c r="B68" s="1" t="s">
        <v>93</v>
      </c>
      <c r="C68" s="2">
        <v>2361</v>
      </c>
      <c r="D68" s="3">
        <v>4</v>
      </c>
      <c r="E68" s="1" t="s">
        <v>94</v>
      </c>
      <c r="F68" s="1" t="s">
        <v>286</v>
      </c>
      <c r="G68" s="5" t="s">
        <v>394</v>
      </c>
    </row>
  </sheetData>
  <mergeCells count="2">
    <mergeCell ref="A1:G1"/>
    <mergeCell ref="B3:G3"/>
  </mergeCells>
  <phoneticPr fontId="2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A787-B962-4F5F-A799-AFEB63EC979F}">
  <dimension ref="A1:C13"/>
  <sheetViews>
    <sheetView workbookViewId="0">
      <selection activeCell="B24" sqref="B24"/>
    </sheetView>
  </sheetViews>
  <sheetFormatPr defaultRowHeight="15" x14ac:dyDescent="0.25"/>
  <cols>
    <col min="1" max="1" width="9.140625" style="13"/>
    <col min="2" max="2" width="25" bestFit="1" customWidth="1"/>
    <col min="3" max="3" width="11" style="9" bestFit="1" customWidth="1"/>
  </cols>
  <sheetData>
    <row r="1" spans="1:3" ht="17.25" x14ac:dyDescent="0.25">
      <c r="A1" s="10" t="s">
        <v>6</v>
      </c>
      <c r="B1" s="10" t="s">
        <v>226</v>
      </c>
      <c r="C1" s="11" t="s">
        <v>236</v>
      </c>
    </row>
    <row r="2" spans="1:3" x14ac:dyDescent="0.25">
      <c r="A2" s="13">
        <v>1</v>
      </c>
      <c r="B2" t="s">
        <v>227</v>
      </c>
      <c r="C2" s="12">
        <v>1.0980000000000001</v>
      </c>
    </row>
    <row r="3" spans="1:3" x14ac:dyDescent="0.25">
      <c r="A3" s="13">
        <v>2</v>
      </c>
      <c r="B3" t="s">
        <v>228</v>
      </c>
      <c r="C3" s="12">
        <v>0.55000000000000004</v>
      </c>
    </row>
    <row r="4" spans="1:3" x14ac:dyDescent="0.25">
      <c r="A4" s="13">
        <v>3</v>
      </c>
      <c r="B4" t="s">
        <v>229</v>
      </c>
      <c r="C4" s="12">
        <v>0.35</v>
      </c>
    </row>
    <row r="5" spans="1:3" x14ac:dyDescent="0.25">
      <c r="A5" s="13">
        <v>4</v>
      </c>
      <c r="B5" t="s">
        <v>230</v>
      </c>
      <c r="C5" s="12">
        <v>0.12</v>
      </c>
    </row>
    <row r="6" spans="1:3" x14ac:dyDescent="0.25">
      <c r="A6" s="13">
        <v>5</v>
      </c>
      <c r="B6" t="s">
        <v>231</v>
      </c>
      <c r="C6" s="12">
        <v>0.12</v>
      </c>
    </row>
    <row r="7" spans="1:3" x14ac:dyDescent="0.25">
      <c r="A7" s="13">
        <v>6</v>
      </c>
      <c r="B7" t="s">
        <v>235</v>
      </c>
      <c r="C7" s="12">
        <v>0.12</v>
      </c>
    </row>
    <row r="8" spans="1:3" x14ac:dyDescent="0.25">
      <c r="A8" s="13">
        <v>7</v>
      </c>
      <c r="B8" t="s">
        <v>232</v>
      </c>
      <c r="C8" s="12">
        <v>0.12</v>
      </c>
    </row>
    <row r="9" spans="1:3" x14ac:dyDescent="0.25">
      <c r="A9" s="13">
        <v>8</v>
      </c>
      <c r="B9" t="s">
        <v>233</v>
      </c>
      <c r="C9" s="12">
        <v>0</v>
      </c>
    </row>
    <row r="10" spans="1:3" x14ac:dyDescent="0.25">
      <c r="A10" s="13">
        <v>9</v>
      </c>
      <c r="B10" t="s">
        <v>234</v>
      </c>
      <c r="C10" s="12">
        <v>0.54</v>
      </c>
    </row>
    <row r="11" spans="1:3" s="7" customFormat="1" x14ac:dyDescent="0.25">
      <c r="A11" s="13"/>
      <c r="C11" s="12"/>
    </row>
    <row r="12" spans="1:3" x14ac:dyDescent="0.25">
      <c r="A12" s="13">
        <v>10</v>
      </c>
      <c r="B12" t="s">
        <v>240</v>
      </c>
      <c r="C12" s="9">
        <v>0.04</v>
      </c>
    </row>
    <row r="13" spans="1:3" x14ac:dyDescent="0.25">
      <c r="A13" s="13">
        <v>11</v>
      </c>
      <c r="B13" t="s">
        <v>241</v>
      </c>
      <c r="C13" s="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</vt:lpstr>
      <vt:lpstr>FY21 Reconciliation</vt:lpstr>
      <vt:lpstr>FY21 Billing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McCabe</dc:creator>
  <cp:lastModifiedBy>Leanne Lima</cp:lastModifiedBy>
  <cp:lastPrinted>2020-10-07T00:08:17Z</cp:lastPrinted>
  <dcterms:created xsi:type="dcterms:W3CDTF">2020-09-30T17:02:02Z</dcterms:created>
  <dcterms:modified xsi:type="dcterms:W3CDTF">2021-04-15T18:04:07Z</dcterms:modified>
</cp:coreProperties>
</file>