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ASING SERVICES\State Owned Other\Rent Schedules\FY22\"/>
    </mc:Choice>
  </mc:AlternateContent>
  <xr:revisionPtr revIDLastSave="0" documentId="13_ncr:1_{3EBF19BE-9EA8-47E3-A667-B98DC314D609}" xr6:coauthVersionLast="47" xr6:coauthVersionMax="47" xr10:uidLastSave="{00000000-0000-0000-0000-000000000000}"/>
  <bookViews>
    <workbookView xWindow="-120" yWindow="-120" windowWidth="29040" windowHeight="15840" xr2:uid="{9B7F1CBD-ADA4-4CAB-B2A6-856981384D9B}"/>
  </bookViews>
  <sheets>
    <sheet name="FY22" sheetId="12" r:id="rId1"/>
    <sheet name="FY22 Reconciliation" sheetId="13" state="hidden" r:id="rId2"/>
    <sheet name="FY22 Billing Rates" sheetId="10" r:id="rId3"/>
    <sheet name="FY21 Billing Rates" sheetId="7" state="hidden" r:id="rId4"/>
  </sheets>
  <definedNames>
    <definedName name="_xlnm._FilterDatabase" localSheetId="0" hidden="1">'FY22'!$A$7:$X$63</definedName>
    <definedName name="_xlnm.Print_Titles" localSheetId="0">'FY22'!$1:$7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24" i="12" l="1"/>
  <c r="P324" i="12"/>
  <c r="V146" i="12"/>
  <c r="M146" i="12"/>
  <c r="P146" i="12"/>
  <c r="V411" i="12" l="1"/>
  <c r="S411" i="12"/>
  <c r="P411" i="12"/>
  <c r="M411" i="12"/>
  <c r="Q282" i="12"/>
  <c r="O271" i="12"/>
  <c r="M210" i="12"/>
  <c r="P210" i="12"/>
  <c r="V210" i="12"/>
  <c r="V173" i="12"/>
  <c r="S173" i="12"/>
  <c r="P173" i="12"/>
  <c r="W170" i="12"/>
  <c r="W169" i="12"/>
  <c r="T170" i="12"/>
  <c r="X170" i="12" s="1"/>
  <c r="T169" i="12"/>
  <c r="X169" i="12" s="1"/>
  <c r="Q170" i="12"/>
  <c r="Q169" i="12"/>
  <c r="O163" i="12"/>
  <c r="V162" i="12"/>
  <c r="P162" i="12"/>
  <c r="M162" i="12"/>
  <c r="O136" i="12"/>
  <c r="O248" i="12"/>
  <c r="P248" i="12" s="1"/>
  <c r="P252" i="12" s="1"/>
  <c r="M252" i="12"/>
  <c r="Q238" i="12"/>
  <c r="Q239" i="12"/>
  <c r="M208" i="12"/>
  <c r="P208" i="12"/>
  <c r="V208" i="12"/>
  <c r="M205" i="12"/>
  <c r="P205" i="12"/>
  <c r="V205" i="12"/>
  <c r="S205" i="12"/>
  <c r="M202" i="12"/>
  <c r="P202" i="12"/>
  <c r="V202" i="12"/>
  <c r="V200" i="12"/>
  <c r="P200" i="12"/>
  <c r="M200" i="12"/>
  <c r="V196" i="12"/>
  <c r="P196" i="12"/>
  <c r="M196" i="12"/>
  <c r="M191" i="12"/>
  <c r="P191" i="12"/>
  <c r="V191" i="12"/>
  <c r="M186" i="12"/>
  <c r="V186" i="12"/>
  <c r="V182" i="12"/>
  <c r="V184" i="12" s="1"/>
  <c r="P182" i="12"/>
  <c r="P184" i="12" s="1"/>
  <c r="M182" i="12"/>
  <c r="M184" i="12" s="1"/>
  <c r="M179" i="12"/>
  <c r="P179" i="12"/>
  <c r="V179" i="12"/>
  <c r="V176" i="12"/>
  <c r="P176" i="12"/>
  <c r="M176" i="12"/>
  <c r="V144" i="12"/>
  <c r="S144" i="12"/>
  <c r="P144" i="12"/>
  <c r="M144" i="12"/>
  <c r="P415" i="12"/>
  <c r="V415" i="12"/>
  <c r="V400" i="12"/>
  <c r="P400" i="12"/>
  <c r="V389" i="12"/>
  <c r="S389" i="12"/>
  <c r="P389" i="12"/>
  <c r="V378" i="12"/>
  <c r="P378" i="12"/>
  <c r="P380" i="12"/>
  <c r="V380" i="12"/>
  <c r="V376" i="12"/>
  <c r="P376" i="12"/>
  <c r="M373" i="12"/>
  <c r="P373" i="12"/>
  <c r="V373" i="12"/>
  <c r="M328" i="12"/>
  <c r="V328" i="12"/>
  <c r="T326" i="12"/>
  <c r="T327" i="12"/>
  <c r="W326" i="12"/>
  <c r="W327" i="12"/>
  <c r="Q327" i="12"/>
  <c r="N327" i="12"/>
  <c r="X327" i="12" s="1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T311" i="12"/>
  <c r="T312" i="12"/>
  <c r="T313" i="12"/>
  <c r="T314" i="12"/>
  <c r="T315" i="12"/>
  <c r="T316" i="12"/>
  <c r="T317" i="12"/>
  <c r="T318" i="12"/>
  <c r="T319" i="12"/>
  <c r="T320" i="12"/>
  <c r="T321" i="12"/>
  <c r="T322" i="12"/>
  <c r="T323" i="12"/>
  <c r="W311" i="12"/>
  <c r="W312" i="12"/>
  <c r="W313" i="12"/>
  <c r="W314" i="12"/>
  <c r="W315" i="12"/>
  <c r="W316" i="12"/>
  <c r="W317" i="12"/>
  <c r="W318" i="12"/>
  <c r="W319" i="12"/>
  <c r="W320" i="12"/>
  <c r="W321" i="12"/>
  <c r="W322" i="12"/>
  <c r="W323" i="12"/>
  <c r="M305" i="12"/>
  <c r="P305" i="12"/>
  <c r="V305" i="12"/>
  <c r="V302" i="12"/>
  <c r="P302" i="12"/>
  <c r="M302" i="12"/>
  <c r="V309" i="12"/>
  <c r="S309" i="12"/>
  <c r="M309" i="12"/>
  <c r="V300" i="12"/>
  <c r="P300" i="12"/>
  <c r="M300" i="12"/>
  <c r="M291" i="12"/>
  <c r="P291" i="12"/>
  <c r="V291" i="12"/>
  <c r="V297" i="12"/>
  <c r="P297" i="12"/>
  <c r="M297" i="12"/>
  <c r="W284" i="12"/>
  <c r="W285" i="12"/>
  <c r="T284" i="12"/>
  <c r="T285" i="12"/>
  <c r="Q284" i="12"/>
  <c r="Q285" i="12"/>
  <c r="N284" i="12"/>
  <c r="N285" i="12"/>
  <c r="N277" i="12"/>
  <c r="R271" i="12"/>
  <c r="M288" i="12"/>
  <c r="T274" i="12"/>
  <c r="W278" i="12"/>
  <c r="T278" i="12"/>
  <c r="Q278" i="12"/>
  <c r="N278" i="12"/>
  <c r="W235" i="12"/>
  <c r="W236" i="12"/>
  <c r="T235" i="12"/>
  <c r="T236" i="12"/>
  <c r="Q235" i="12"/>
  <c r="Q236" i="12"/>
  <c r="X236" i="12" s="1"/>
  <c r="N235" i="12"/>
  <c r="N236" i="12"/>
  <c r="V252" i="12"/>
  <c r="V230" i="12"/>
  <c r="P230" i="12"/>
  <c r="V225" i="12"/>
  <c r="P225" i="12"/>
  <c r="W177" i="12"/>
  <c r="T177" i="12"/>
  <c r="Q177" i="12"/>
  <c r="N177" i="12"/>
  <c r="M173" i="12"/>
  <c r="M415" i="12"/>
  <c r="M400" i="12"/>
  <c r="M389" i="12"/>
  <c r="M380" i="12"/>
  <c r="M378" i="12"/>
  <c r="M376" i="12"/>
  <c r="M324" i="12"/>
  <c r="M230" i="12"/>
  <c r="M225" i="12"/>
  <c r="P271" i="12" l="1"/>
  <c r="S271" i="12" s="1"/>
  <c r="X284" i="12"/>
  <c r="X316" i="12"/>
  <c r="X321" i="12"/>
  <c r="X285" i="12"/>
  <c r="X315" i="12"/>
  <c r="X320" i="12"/>
  <c r="X235" i="12"/>
  <c r="X319" i="12"/>
  <c r="X311" i="12"/>
  <c r="X278" i="12"/>
  <c r="X312" i="12"/>
  <c r="X317" i="12"/>
  <c r="X323" i="12"/>
  <c r="X177" i="12"/>
  <c r="X313" i="12"/>
  <c r="X322" i="12"/>
  <c r="X318" i="12"/>
  <c r="X314" i="12"/>
  <c r="N135" i="12"/>
  <c r="V138" i="12"/>
  <c r="P138" i="12"/>
  <c r="M138" i="12"/>
  <c r="W135" i="12"/>
  <c r="V134" i="12"/>
  <c r="P134" i="12"/>
  <c r="M134" i="12"/>
  <c r="S127" i="12"/>
  <c r="V127" i="12"/>
  <c r="P127" i="12"/>
  <c r="M127" i="12"/>
  <c r="V119" i="12"/>
  <c r="P119" i="12"/>
  <c r="V112" i="12"/>
  <c r="M112" i="12"/>
  <c r="P112" i="12"/>
  <c r="V110" i="12"/>
  <c r="P110" i="12"/>
  <c r="M110" i="12"/>
  <c r="V107" i="12"/>
  <c r="S107" i="12"/>
  <c r="P107" i="12"/>
  <c r="M107" i="12"/>
  <c r="S104" i="12"/>
  <c r="V104" i="12"/>
  <c r="P104" i="12"/>
  <c r="M104" i="12"/>
  <c r="V101" i="12"/>
  <c r="P101" i="12"/>
  <c r="M101" i="12"/>
  <c r="S91" i="12"/>
  <c r="V91" i="12"/>
  <c r="P91" i="12"/>
  <c r="M91" i="12"/>
  <c r="V79" i="12"/>
  <c r="M79" i="12"/>
  <c r="P79" i="12"/>
  <c r="M69" i="12"/>
  <c r="P69" i="12"/>
  <c r="V69" i="12"/>
  <c r="V66" i="12"/>
  <c r="V23" i="12"/>
  <c r="P23" i="12"/>
  <c r="M23" i="12"/>
  <c r="V11" i="12"/>
  <c r="P11" i="12"/>
  <c r="M11" i="12"/>
  <c r="N60" i="12"/>
  <c r="N61" i="12"/>
  <c r="N62" i="12"/>
  <c r="N28" i="12"/>
  <c r="N29" i="12"/>
  <c r="N30" i="12"/>
  <c r="N31" i="12"/>
  <c r="N32" i="12"/>
  <c r="N33" i="12"/>
  <c r="N34" i="12"/>
  <c r="N35" i="12"/>
  <c r="N36" i="12"/>
  <c r="W71" i="12"/>
  <c r="W72" i="12"/>
  <c r="W73" i="12"/>
  <c r="W74" i="12"/>
  <c r="W75" i="12"/>
  <c r="W76" i="12"/>
  <c r="W77" i="12"/>
  <c r="W78" i="12"/>
  <c r="T71" i="12"/>
  <c r="T72" i="12"/>
  <c r="T73" i="12"/>
  <c r="T74" i="12"/>
  <c r="T75" i="12"/>
  <c r="T76" i="12"/>
  <c r="T77" i="12"/>
  <c r="T78" i="12"/>
  <c r="Q71" i="12"/>
  <c r="Q72" i="12"/>
  <c r="Q73" i="12"/>
  <c r="Q74" i="12"/>
  <c r="Q75" i="12"/>
  <c r="Q76" i="12"/>
  <c r="Q77" i="12"/>
  <c r="Q78" i="12"/>
  <c r="N71" i="12"/>
  <c r="X71" i="12" s="1"/>
  <c r="N72" i="12"/>
  <c r="X72" i="12" s="1"/>
  <c r="N73" i="12"/>
  <c r="X73" i="12" s="1"/>
  <c r="N74" i="12"/>
  <c r="X74" i="12" s="1"/>
  <c r="N75" i="12"/>
  <c r="X75" i="12" s="1"/>
  <c r="N76" i="12"/>
  <c r="X76" i="12" s="1"/>
  <c r="N77" i="12"/>
  <c r="X77" i="12" s="1"/>
  <c r="N78" i="12"/>
  <c r="P66" i="12"/>
  <c r="M66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T60" i="12"/>
  <c r="T61" i="12"/>
  <c r="T62" i="12"/>
  <c r="T63" i="12"/>
  <c r="T64" i="12"/>
  <c r="T65" i="12"/>
  <c r="T28" i="12"/>
  <c r="T29" i="12"/>
  <c r="T30" i="12"/>
  <c r="T31" i="12"/>
  <c r="T32" i="12"/>
  <c r="T33" i="12"/>
  <c r="T34" i="12"/>
  <c r="T35" i="12"/>
  <c r="S415" i="12"/>
  <c r="S400" i="12"/>
  <c r="S380" i="12"/>
  <c r="S378" i="12"/>
  <c r="S376" i="12"/>
  <c r="S373" i="12"/>
  <c r="S328" i="12"/>
  <c r="S324" i="12"/>
  <c r="S305" i="12"/>
  <c r="S302" i="12"/>
  <c r="S300" i="12"/>
  <c r="S297" i="12"/>
  <c r="S291" i="12"/>
  <c r="S252" i="12"/>
  <c r="S230" i="12"/>
  <c r="S225" i="12"/>
  <c r="S214" i="12"/>
  <c r="S212" i="12"/>
  <c r="S210" i="12"/>
  <c r="S208" i="12"/>
  <c r="S202" i="12"/>
  <c r="S200" i="12"/>
  <c r="S196" i="12"/>
  <c r="S193" i="12"/>
  <c r="S191" i="12"/>
  <c r="S188" i="12"/>
  <c r="S186" i="12"/>
  <c r="S182" i="12"/>
  <c r="S184" i="12" s="1"/>
  <c r="S179" i="12"/>
  <c r="S176" i="12"/>
  <c r="S162" i="12"/>
  <c r="S146" i="12"/>
  <c r="S138" i="12"/>
  <c r="S134" i="12"/>
  <c r="S119" i="12"/>
  <c r="S112" i="12"/>
  <c r="S110" i="12"/>
  <c r="S101" i="12"/>
  <c r="S79" i="12"/>
  <c r="S69" i="12"/>
  <c r="S66" i="12"/>
  <c r="S23" i="12"/>
  <c r="S11" i="12"/>
  <c r="K78" i="12"/>
  <c r="W414" i="12"/>
  <c r="T414" i="12"/>
  <c r="Q414" i="12"/>
  <c r="N414" i="12"/>
  <c r="K414" i="12"/>
  <c r="V271" i="12" l="1"/>
  <c r="V288" i="12" s="1"/>
  <c r="S288" i="12"/>
  <c r="S416" i="12" s="1"/>
  <c r="X78" i="12"/>
  <c r="X28" i="12"/>
  <c r="X61" i="12"/>
  <c r="X60" i="12"/>
  <c r="X29" i="12"/>
  <c r="X135" i="12"/>
  <c r="X34" i="12"/>
  <c r="X35" i="12"/>
  <c r="X414" i="12"/>
  <c r="W287" i="12"/>
  <c r="T287" i="12"/>
  <c r="Q287" i="12"/>
  <c r="N287" i="12"/>
  <c r="K287" i="12"/>
  <c r="X287" i="12" l="1"/>
  <c r="N250" i="12"/>
  <c r="W150" i="12"/>
  <c r="T150" i="12"/>
  <c r="Q150" i="12"/>
  <c r="N150" i="12"/>
  <c r="K150" i="12"/>
  <c r="X150" i="12" l="1"/>
  <c r="W171" i="12" l="1"/>
  <c r="T171" i="12"/>
  <c r="Q171" i="12"/>
  <c r="W242" i="12"/>
  <c r="T242" i="12"/>
  <c r="Q242" i="12"/>
  <c r="N242" i="12"/>
  <c r="M119" i="12"/>
  <c r="Q277" i="12"/>
  <c r="T277" i="12"/>
  <c r="W277" i="12"/>
  <c r="X277" i="12" l="1"/>
  <c r="X242" i="12"/>
  <c r="X171" i="12" l="1"/>
  <c r="Q139" i="12" l="1"/>
  <c r="N139" i="12"/>
  <c r="K139" i="12"/>
  <c r="W9" i="12"/>
  <c r="W10" i="12"/>
  <c r="W21" i="12"/>
  <c r="W22" i="12"/>
  <c r="W20" i="12"/>
  <c r="W17" i="12"/>
  <c r="W18" i="12"/>
  <c r="W12" i="12"/>
  <c r="W13" i="12"/>
  <c r="W14" i="12"/>
  <c r="W15" i="12"/>
  <c r="W16" i="12"/>
  <c r="W19" i="12"/>
  <c r="W24" i="12"/>
  <c r="W68" i="12"/>
  <c r="W67" i="12"/>
  <c r="W70" i="12"/>
  <c r="W89" i="12"/>
  <c r="W88" i="12"/>
  <c r="W81" i="12"/>
  <c r="W90" i="12"/>
  <c r="W80" i="12"/>
  <c r="W87" i="12"/>
  <c r="W86" i="12"/>
  <c r="W85" i="12"/>
  <c r="W84" i="12"/>
  <c r="W82" i="12"/>
  <c r="W83" i="12"/>
  <c r="W99" i="12"/>
  <c r="W100" i="12"/>
  <c r="W98" i="12"/>
  <c r="W94" i="12"/>
  <c r="W95" i="12"/>
  <c r="W92" i="12"/>
  <c r="W93" i="12"/>
  <c r="W96" i="12"/>
  <c r="W97" i="12"/>
  <c r="W102" i="12"/>
  <c r="W103" i="12"/>
  <c r="W398" i="12"/>
  <c r="W390" i="12"/>
  <c r="W396" i="12"/>
  <c r="W397" i="12"/>
  <c r="W394" i="12"/>
  <c r="W395" i="12"/>
  <c r="W393" i="12"/>
  <c r="W391" i="12"/>
  <c r="W392" i="12"/>
  <c r="W399" i="12"/>
  <c r="W105" i="12"/>
  <c r="W106" i="12"/>
  <c r="W109" i="12"/>
  <c r="W108" i="12"/>
  <c r="W111" i="12"/>
  <c r="W113" i="12"/>
  <c r="W114" i="12"/>
  <c r="W115" i="12"/>
  <c r="W117" i="12"/>
  <c r="W118" i="12"/>
  <c r="W116" i="12"/>
  <c r="W120" i="12"/>
  <c r="W121" i="12"/>
  <c r="W122" i="12"/>
  <c r="W124" i="12"/>
  <c r="W126" i="12"/>
  <c r="W125" i="12"/>
  <c r="W123" i="12"/>
  <c r="W133" i="12"/>
  <c r="W128" i="12"/>
  <c r="W131" i="12"/>
  <c r="W132" i="12"/>
  <c r="W130" i="12"/>
  <c r="W129" i="12"/>
  <c r="W137" i="12"/>
  <c r="W136" i="12"/>
  <c r="W142" i="12"/>
  <c r="W143" i="12"/>
  <c r="W140" i="12"/>
  <c r="W141" i="12"/>
  <c r="W139" i="12"/>
  <c r="W145" i="12"/>
  <c r="W149" i="12"/>
  <c r="W154" i="12"/>
  <c r="W153" i="12"/>
  <c r="W152" i="12"/>
  <c r="W155" i="12"/>
  <c r="W156" i="12"/>
  <c r="W151" i="12"/>
  <c r="W160" i="12"/>
  <c r="W159" i="12"/>
  <c r="W158" i="12"/>
  <c r="W157" i="12"/>
  <c r="W148" i="12"/>
  <c r="W147" i="12"/>
  <c r="W163" i="12"/>
  <c r="W168" i="12"/>
  <c r="W164" i="12"/>
  <c r="W165" i="12"/>
  <c r="W166" i="12"/>
  <c r="W167" i="12"/>
  <c r="W172" i="12"/>
  <c r="W174" i="12"/>
  <c r="W175" i="12"/>
  <c r="W178" i="12"/>
  <c r="W181" i="12"/>
  <c r="W180" i="12"/>
  <c r="W183" i="12"/>
  <c r="W185" i="12"/>
  <c r="W187" i="12"/>
  <c r="W189" i="12"/>
  <c r="W190" i="12"/>
  <c r="W192" i="12"/>
  <c r="W195" i="12"/>
  <c r="W194" i="12"/>
  <c r="W198" i="12"/>
  <c r="W197" i="12"/>
  <c r="W199" i="12"/>
  <c r="W201" i="12"/>
  <c r="W204" i="12"/>
  <c r="W203" i="12"/>
  <c r="W206" i="12"/>
  <c r="W207" i="12"/>
  <c r="W209" i="12"/>
  <c r="W211" i="12"/>
  <c r="W213" i="12"/>
  <c r="W224" i="12"/>
  <c r="W215" i="12"/>
  <c r="W218" i="12"/>
  <c r="W219" i="12"/>
  <c r="W220" i="12"/>
  <c r="W221" i="12"/>
  <c r="W216" i="12"/>
  <c r="W217" i="12"/>
  <c r="W222" i="12"/>
  <c r="W223" i="12"/>
  <c r="W226" i="12"/>
  <c r="W229" i="12"/>
  <c r="W227" i="12"/>
  <c r="W228" i="12"/>
  <c r="W250" i="12"/>
  <c r="W240" i="12"/>
  <c r="W237" i="12"/>
  <c r="W248" i="12"/>
  <c r="W247" i="12"/>
  <c r="W243" i="12"/>
  <c r="W244" i="12"/>
  <c r="W246" i="12"/>
  <c r="W245" i="12"/>
  <c r="W241" i="12"/>
  <c r="W233" i="12"/>
  <c r="W234" i="12"/>
  <c r="W249" i="12"/>
  <c r="W238" i="12"/>
  <c r="W239" i="12"/>
  <c r="W232" i="12"/>
  <c r="W231" i="12"/>
  <c r="W251" i="12"/>
  <c r="W286" i="12"/>
  <c r="W255" i="12"/>
  <c r="W267" i="12"/>
  <c r="W268" i="12"/>
  <c r="W266" i="12"/>
  <c r="W280" i="12"/>
  <c r="W257" i="12"/>
  <c r="W260" i="12"/>
  <c r="W261" i="12"/>
  <c r="W262" i="12"/>
  <c r="W264" i="12"/>
  <c r="W258" i="12"/>
  <c r="W265" i="12"/>
  <c r="W263" i="12"/>
  <c r="W259" i="12"/>
  <c r="W272" i="12"/>
  <c r="W270" i="12"/>
  <c r="W271" i="12"/>
  <c r="W269" i="12"/>
  <c r="W283" i="12"/>
  <c r="W275" i="12"/>
  <c r="W279" i="12"/>
  <c r="W281" i="12"/>
  <c r="W273" i="12"/>
  <c r="W274" i="12"/>
  <c r="W254" i="12"/>
  <c r="W276" i="12"/>
  <c r="W256" i="12"/>
  <c r="W253" i="12"/>
  <c r="W282" i="12"/>
  <c r="W289" i="12"/>
  <c r="W290" i="12"/>
  <c r="W296" i="12"/>
  <c r="W292" i="12"/>
  <c r="W294" i="12"/>
  <c r="W295" i="12"/>
  <c r="W293" i="12"/>
  <c r="W298" i="12"/>
  <c r="W301" i="12"/>
  <c r="W303" i="12"/>
  <c r="W304" i="12"/>
  <c r="W307" i="12"/>
  <c r="W308" i="12"/>
  <c r="W306" i="12"/>
  <c r="W310" i="12"/>
  <c r="W325" i="12"/>
  <c r="W370" i="12"/>
  <c r="W354" i="12"/>
  <c r="W330" i="12"/>
  <c r="W333" i="12"/>
  <c r="W331" i="12"/>
  <c r="W332" i="12"/>
  <c r="W340" i="12"/>
  <c r="W341" i="12"/>
  <c r="W342" i="12"/>
  <c r="W343" i="12"/>
  <c r="W335" i="12"/>
  <c r="W336" i="12"/>
  <c r="W337" i="12"/>
  <c r="W338" i="12"/>
  <c r="W339" i="12"/>
  <c r="W344" i="12"/>
  <c r="W350" i="12"/>
  <c r="W351" i="12"/>
  <c r="W352" i="12"/>
  <c r="W345" i="12"/>
  <c r="W346" i="12"/>
  <c r="W355" i="12"/>
  <c r="W334" i="12"/>
  <c r="W347" i="12"/>
  <c r="W348" i="12"/>
  <c r="W349" i="12"/>
  <c r="W368" i="12"/>
  <c r="W353" i="12"/>
  <c r="W369" i="12"/>
  <c r="W365" i="12"/>
  <c r="W366" i="12"/>
  <c r="W367" i="12"/>
  <c r="W362" i="12"/>
  <c r="W363" i="12"/>
  <c r="W364" i="12"/>
  <c r="W358" i="12"/>
  <c r="W356" i="12"/>
  <c r="W357" i="12"/>
  <c r="W359" i="12"/>
  <c r="W360" i="12"/>
  <c r="W361" i="12"/>
  <c r="W329" i="12"/>
  <c r="W371" i="12"/>
  <c r="W372" i="12"/>
  <c r="W375" i="12"/>
  <c r="W374" i="12"/>
  <c r="W377" i="12"/>
  <c r="W379" i="12"/>
  <c r="W382" i="12"/>
  <c r="W388" i="12"/>
  <c r="W386" i="12"/>
  <c r="W387" i="12"/>
  <c r="W383" i="12"/>
  <c r="W381" i="12"/>
  <c r="W384" i="12"/>
  <c r="W385" i="12"/>
  <c r="W402" i="12"/>
  <c r="W401" i="12"/>
  <c r="W403" i="12"/>
  <c r="W408" i="12"/>
  <c r="W409" i="12"/>
  <c r="W405" i="12"/>
  <c r="W404" i="12"/>
  <c r="W410" i="12"/>
  <c r="W406" i="12"/>
  <c r="W407" i="12"/>
  <c r="W413" i="12"/>
  <c r="W412" i="12"/>
  <c r="W8" i="12"/>
  <c r="T9" i="12"/>
  <c r="T10" i="12"/>
  <c r="T21" i="12"/>
  <c r="T22" i="12"/>
  <c r="T20" i="12"/>
  <c r="T17" i="12"/>
  <c r="T18" i="12"/>
  <c r="T12" i="12"/>
  <c r="T13" i="12"/>
  <c r="T14" i="12"/>
  <c r="T15" i="12"/>
  <c r="T16" i="12"/>
  <c r="T19" i="12"/>
  <c r="T26" i="12"/>
  <c r="T27" i="12"/>
  <c r="T24" i="12"/>
  <c r="T25" i="12"/>
  <c r="T54" i="12"/>
  <c r="T55" i="12"/>
  <c r="T58" i="12"/>
  <c r="T59" i="12"/>
  <c r="T56" i="12"/>
  <c r="T57" i="12"/>
  <c r="T52" i="12"/>
  <c r="T53" i="12"/>
  <c r="T36" i="12"/>
  <c r="X36" i="12" s="1"/>
  <c r="T37" i="12"/>
  <c r="T38" i="12"/>
  <c r="T39" i="12"/>
  <c r="T44" i="12"/>
  <c r="T45" i="12"/>
  <c r="T46" i="12"/>
  <c r="T47" i="12"/>
  <c r="T40" i="12"/>
  <c r="T41" i="12"/>
  <c r="T42" i="12"/>
  <c r="T43" i="12"/>
  <c r="T48" i="12"/>
  <c r="T49" i="12"/>
  <c r="T50" i="12"/>
  <c r="T51" i="12"/>
  <c r="T68" i="12"/>
  <c r="T67" i="12"/>
  <c r="T70" i="12"/>
  <c r="T89" i="12"/>
  <c r="T88" i="12"/>
  <c r="T81" i="12"/>
  <c r="T90" i="12"/>
  <c r="T80" i="12"/>
  <c r="T87" i="12"/>
  <c r="T86" i="12"/>
  <c r="T85" i="12"/>
  <c r="T84" i="12"/>
  <c r="T82" i="12"/>
  <c r="T83" i="12"/>
  <c r="T99" i="12"/>
  <c r="T100" i="12"/>
  <c r="T98" i="12"/>
  <c r="T94" i="12"/>
  <c r="T95" i="12"/>
  <c r="T92" i="12"/>
  <c r="T93" i="12"/>
  <c r="T96" i="12"/>
  <c r="T97" i="12"/>
  <c r="T102" i="12"/>
  <c r="T103" i="12"/>
  <c r="T398" i="12"/>
  <c r="T390" i="12"/>
  <c r="T396" i="12"/>
  <c r="T397" i="12"/>
  <c r="T394" i="12"/>
  <c r="T395" i="12"/>
  <c r="T393" i="12"/>
  <c r="T391" i="12"/>
  <c r="T392" i="12"/>
  <c r="T399" i="12"/>
  <c r="T105" i="12"/>
  <c r="T106" i="12"/>
  <c r="T109" i="12"/>
  <c r="T108" i="12"/>
  <c r="T111" i="12"/>
  <c r="T113" i="12"/>
  <c r="T114" i="12"/>
  <c r="T115" i="12"/>
  <c r="T117" i="12"/>
  <c r="T118" i="12"/>
  <c r="T116" i="12"/>
  <c r="T120" i="12"/>
  <c r="T121" i="12"/>
  <c r="T122" i="12"/>
  <c r="T124" i="12"/>
  <c r="T126" i="12"/>
  <c r="T125" i="12"/>
  <c r="T123" i="12"/>
  <c r="T133" i="12"/>
  <c r="T128" i="12"/>
  <c r="T131" i="12"/>
  <c r="T132" i="12"/>
  <c r="T130" i="12"/>
  <c r="T129" i="12"/>
  <c r="T137" i="12"/>
  <c r="T136" i="12"/>
  <c r="T142" i="12"/>
  <c r="T143" i="12"/>
  <c r="T140" i="12"/>
  <c r="T141" i="12"/>
  <c r="T139" i="12"/>
  <c r="T145" i="12"/>
  <c r="T149" i="12"/>
  <c r="T154" i="12"/>
  <c r="T153" i="12"/>
  <c r="T152" i="12"/>
  <c r="T155" i="12"/>
  <c r="T156" i="12"/>
  <c r="T151" i="12"/>
  <c r="T160" i="12"/>
  <c r="T159" i="12"/>
  <c r="T158" i="12"/>
  <c r="T157" i="12"/>
  <c r="T148" i="12"/>
  <c r="T147" i="12"/>
  <c r="T163" i="12"/>
  <c r="T168" i="12"/>
  <c r="T164" i="12"/>
  <c r="T165" i="12"/>
  <c r="T166" i="12"/>
  <c r="T167" i="12"/>
  <c r="T172" i="12"/>
  <c r="T174" i="12"/>
  <c r="T175" i="12"/>
  <c r="T178" i="12"/>
  <c r="T181" i="12"/>
  <c r="T180" i="12"/>
  <c r="T183" i="12"/>
  <c r="T185" i="12"/>
  <c r="T187" i="12"/>
  <c r="T189" i="12"/>
  <c r="T190" i="12"/>
  <c r="T192" i="12"/>
  <c r="T195" i="12"/>
  <c r="T194" i="12"/>
  <c r="T198" i="12"/>
  <c r="T197" i="12"/>
  <c r="T199" i="12"/>
  <c r="T201" i="12"/>
  <c r="T204" i="12"/>
  <c r="T203" i="12"/>
  <c r="T206" i="12"/>
  <c r="T207" i="12"/>
  <c r="T209" i="12"/>
  <c r="T211" i="12"/>
  <c r="T213" i="12"/>
  <c r="T224" i="12"/>
  <c r="T215" i="12"/>
  <c r="T218" i="12"/>
  <c r="T219" i="12"/>
  <c r="T220" i="12"/>
  <c r="T221" i="12"/>
  <c r="T216" i="12"/>
  <c r="T217" i="12"/>
  <c r="T222" i="12"/>
  <c r="T223" i="12"/>
  <c r="T226" i="12"/>
  <c r="T229" i="12"/>
  <c r="T227" i="12"/>
  <c r="T228" i="12"/>
  <c r="T250" i="12"/>
  <c r="T240" i="12"/>
  <c r="T237" i="12"/>
  <c r="T248" i="12"/>
  <c r="T247" i="12"/>
  <c r="T243" i="12"/>
  <c r="T244" i="12"/>
  <c r="T246" i="12"/>
  <c r="T245" i="12"/>
  <c r="T241" i="12"/>
  <c r="T233" i="12"/>
  <c r="T234" i="12"/>
  <c r="T249" i="12"/>
  <c r="T238" i="12"/>
  <c r="T239" i="12"/>
  <c r="T232" i="12"/>
  <c r="T231" i="12"/>
  <c r="T251" i="12"/>
  <c r="T286" i="12"/>
  <c r="T255" i="12"/>
  <c r="T267" i="12"/>
  <c r="T268" i="12"/>
  <c r="T266" i="12"/>
  <c r="T280" i="12"/>
  <c r="T257" i="12"/>
  <c r="T260" i="12"/>
  <c r="T261" i="12"/>
  <c r="T262" i="12"/>
  <c r="T264" i="12"/>
  <c r="T258" i="12"/>
  <c r="T265" i="12"/>
  <c r="T263" i="12"/>
  <c r="T259" i="12"/>
  <c r="T272" i="12"/>
  <c r="T270" i="12"/>
  <c r="T271" i="12"/>
  <c r="T269" i="12"/>
  <c r="T283" i="12"/>
  <c r="T275" i="12"/>
  <c r="T279" i="12"/>
  <c r="T281" i="12"/>
  <c r="T273" i="12"/>
  <c r="T254" i="12"/>
  <c r="T276" i="12"/>
  <c r="T256" i="12"/>
  <c r="T253" i="12"/>
  <c r="T282" i="12"/>
  <c r="T289" i="12"/>
  <c r="T290" i="12"/>
  <c r="T296" i="12"/>
  <c r="T292" i="12"/>
  <c r="T294" i="12"/>
  <c r="T295" i="12"/>
  <c r="T293" i="12"/>
  <c r="T298" i="12"/>
  <c r="T301" i="12"/>
  <c r="T303" i="12"/>
  <c r="T304" i="12"/>
  <c r="T307" i="12"/>
  <c r="T308" i="12"/>
  <c r="T306" i="12"/>
  <c r="T310" i="12"/>
  <c r="T325" i="12"/>
  <c r="T370" i="12"/>
  <c r="T354" i="12"/>
  <c r="T330" i="12"/>
  <c r="T333" i="12"/>
  <c r="T331" i="12"/>
  <c r="T332" i="12"/>
  <c r="T340" i="12"/>
  <c r="T341" i="12"/>
  <c r="T342" i="12"/>
  <c r="T343" i="12"/>
  <c r="T335" i="12"/>
  <c r="T336" i="12"/>
  <c r="T337" i="12"/>
  <c r="T338" i="12"/>
  <c r="T339" i="12"/>
  <c r="T344" i="12"/>
  <c r="T350" i="12"/>
  <c r="T351" i="12"/>
  <c r="T352" i="12"/>
  <c r="T345" i="12"/>
  <c r="T346" i="12"/>
  <c r="T355" i="12"/>
  <c r="T334" i="12"/>
  <c r="T347" i="12"/>
  <c r="T348" i="12"/>
  <c r="T349" i="12"/>
  <c r="T368" i="12"/>
  <c r="T353" i="12"/>
  <c r="T369" i="12"/>
  <c r="T365" i="12"/>
  <c r="T366" i="12"/>
  <c r="T367" i="12"/>
  <c r="T362" i="12"/>
  <c r="T363" i="12"/>
  <c r="T364" i="12"/>
  <c r="T358" i="12"/>
  <c r="T356" i="12"/>
  <c r="T357" i="12"/>
  <c r="T359" i="12"/>
  <c r="T360" i="12"/>
  <c r="T361" i="12"/>
  <c r="T329" i="12"/>
  <c r="T371" i="12"/>
  <c r="T372" i="12"/>
  <c r="T375" i="12"/>
  <c r="T374" i="12"/>
  <c r="T377" i="12"/>
  <c r="T379" i="12"/>
  <c r="T382" i="12"/>
  <c r="T388" i="12"/>
  <c r="T386" i="12"/>
  <c r="T387" i="12"/>
  <c r="T383" i="12"/>
  <c r="T381" i="12"/>
  <c r="T384" i="12"/>
  <c r="T385" i="12"/>
  <c r="T402" i="12"/>
  <c r="T401" i="12"/>
  <c r="T403" i="12"/>
  <c r="T408" i="12"/>
  <c r="T409" i="12"/>
  <c r="T405" i="12"/>
  <c r="T404" i="12"/>
  <c r="T410" i="12"/>
  <c r="T406" i="12"/>
  <c r="T407" i="12"/>
  <c r="T413" i="12"/>
  <c r="T412" i="12"/>
  <c r="T8" i="12"/>
  <c r="Q9" i="12"/>
  <c r="Q10" i="12"/>
  <c r="Q21" i="12"/>
  <c r="Q22" i="12"/>
  <c r="Q20" i="12"/>
  <c r="Q17" i="12"/>
  <c r="Q18" i="12"/>
  <c r="Q12" i="12"/>
  <c r="Q13" i="12"/>
  <c r="Q14" i="12"/>
  <c r="Q15" i="12"/>
  <c r="Q16" i="12"/>
  <c r="Q19" i="12"/>
  <c r="Q24" i="12"/>
  <c r="Q68" i="12"/>
  <c r="Q67" i="12"/>
  <c r="Q70" i="12"/>
  <c r="Q89" i="12"/>
  <c r="Q88" i="12"/>
  <c r="Q81" i="12"/>
  <c r="Q90" i="12"/>
  <c r="Q80" i="12"/>
  <c r="Q87" i="12"/>
  <c r="Q86" i="12"/>
  <c r="Q85" i="12"/>
  <c r="Q84" i="12"/>
  <c r="Q82" i="12"/>
  <c r="Q83" i="12"/>
  <c r="Q99" i="12"/>
  <c r="Q100" i="12"/>
  <c r="Q98" i="12"/>
  <c r="Q94" i="12"/>
  <c r="Q95" i="12"/>
  <c r="Q92" i="12"/>
  <c r="Q93" i="12"/>
  <c r="Q96" i="12"/>
  <c r="Q97" i="12"/>
  <c r="Q102" i="12"/>
  <c r="Q103" i="12"/>
  <c r="Q398" i="12"/>
  <c r="Q390" i="12"/>
  <c r="Q396" i="12"/>
  <c r="Q397" i="12"/>
  <c r="Q394" i="12"/>
  <c r="Q395" i="12"/>
  <c r="Q393" i="12"/>
  <c r="Q391" i="12"/>
  <c r="Q392" i="12"/>
  <c r="Q399" i="12"/>
  <c r="Q105" i="12"/>
  <c r="Q106" i="12"/>
  <c r="Q109" i="12"/>
  <c r="Q108" i="12"/>
  <c r="Q111" i="12"/>
  <c r="Q113" i="12"/>
  <c r="Q114" i="12"/>
  <c r="Q115" i="12"/>
  <c r="Q117" i="12"/>
  <c r="Q118" i="12"/>
  <c r="Q116" i="12"/>
  <c r="Q120" i="12"/>
  <c r="Q121" i="12"/>
  <c r="Q122" i="12"/>
  <c r="Q124" i="12"/>
  <c r="Q125" i="12"/>
  <c r="Q133" i="12"/>
  <c r="Q128" i="12"/>
  <c r="Q131" i="12"/>
  <c r="Q132" i="12"/>
  <c r="Q130" i="12"/>
  <c r="Q129" i="12"/>
  <c r="Q137" i="12"/>
  <c r="Q136" i="12"/>
  <c r="Q142" i="12"/>
  <c r="Q143" i="12"/>
  <c r="Q140" i="12"/>
  <c r="Q141" i="12"/>
  <c r="Q145" i="12"/>
  <c r="Q149" i="12"/>
  <c r="Q154" i="12"/>
  <c r="Q153" i="12"/>
  <c r="Q152" i="12"/>
  <c r="Q155" i="12"/>
  <c r="Q156" i="12"/>
  <c r="Q160" i="12"/>
  <c r="Q159" i="12"/>
  <c r="Q158" i="12"/>
  <c r="Q157" i="12"/>
  <c r="Q148" i="12"/>
  <c r="Q147" i="12"/>
  <c r="Q163" i="12"/>
  <c r="Q168" i="12"/>
  <c r="Q164" i="12"/>
  <c r="Q165" i="12"/>
  <c r="Q166" i="12"/>
  <c r="Q167" i="12"/>
  <c r="Q172" i="12"/>
  <c r="Q174" i="12"/>
  <c r="Q175" i="12"/>
  <c r="Q178" i="12"/>
  <c r="Q181" i="12"/>
  <c r="Q180" i="12"/>
  <c r="Q183" i="12"/>
  <c r="Q185" i="12"/>
  <c r="Q186" i="12" s="1"/>
  <c r="Q187" i="12"/>
  <c r="Q189" i="12"/>
  <c r="Q190" i="12"/>
  <c r="Q192" i="12"/>
  <c r="Q195" i="12"/>
  <c r="Q194" i="12"/>
  <c r="Q198" i="12"/>
  <c r="Q197" i="12"/>
  <c r="Q199" i="12"/>
  <c r="Q201" i="12"/>
  <c r="Q204" i="12"/>
  <c r="Q203" i="12"/>
  <c r="Q206" i="12"/>
  <c r="Q207" i="12"/>
  <c r="Q209" i="12"/>
  <c r="Q211" i="12"/>
  <c r="Q213" i="12"/>
  <c r="Q224" i="12"/>
  <c r="Q215" i="12"/>
  <c r="Q218" i="12"/>
  <c r="Q219" i="12"/>
  <c r="Q220" i="12"/>
  <c r="Q221" i="12"/>
  <c r="Q216" i="12"/>
  <c r="Q217" i="12"/>
  <c r="Q222" i="12"/>
  <c r="Q223" i="12"/>
  <c r="Q226" i="12"/>
  <c r="Q229" i="12"/>
  <c r="Q227" i="12"/>
  <c r="Q228" i="12"/>
  <c r="Q250" i="12"/>
  <c r="Q240" i="12"/>
  <c r="Q237" i="12"/>
  <c r="Q248" i="12"/>
  <c r="Q247" i="12"/>
  <c r="Q243" i="12"/>
  <c r="Q244" i="12"/>
  <c r="Q246" i="12"/>
  <c r="Q245" i="12"/>
  <c r="Q241" i="12"/>
  <c r="Q233" i="12"/>
  <c r="Q234" i="12"/>
  <c r="Q249" i="12"/>
  <c r="Q232" i="12"/>
  <c r="Q231" i="12"/>
  <c r="Q251" i="12"/>
  <c r="Q286" i="12"/>
  <c r="Q255" i="12"/>
  <c r="Q267" i="12"/>
  <c r="Q268" i="12"/>
  <c r="Q266" i="12"/>
  <c r="Q280" i="12"/>
  <c r="Q257" i="12"/>
  <c r="Q260" i="12"/>
  <c r="Q261" i="12"/>
  <c r="Q262" i="12"/>
  <c r="Q258" i="12"/>
  <c r="Q265" i="12"/>
  <c r="Q263" i="12"/>
  <c r="Q272" i="12"/>
  <c r="Q270" i="12"/>
  <c r="Q271" i="12"/>
  <c r="Q269" i="12"/>
  <c r="Q283" i="12"/>
  <c r="Q275" i="12"/>
  <c r="Q279" i="12"/>
  <c r="Q281" i="12"/>
  <c r="Q273" i="12"/>
  <c r="Q274" i="12"/>
  <c r="Q254" i="12"/>
  <c r="Q276" i="12"/>
  <c r="Q256" i="12"/>
  <c r="Q253" i="12"/>
  <c r="Q289" i="12"/>
  <c r="Q290" i="12"/>
  <c r="Q296" i="12"/>
  <c r="Q292" i="12"/>
  <c r="Q294" i="12"/>
  <c r="Q295" i="12"/>
  <c r="Q293" i="12"/>
  <c r="Q298" i="12"/>
  <c r="Q301" i="12"/>
  <c r="Q303" i="12"/>
  <c r="Q304" i="12"/>
  <c r="Q307" i="12"/>
  <c r="Q306" i="12"/>
  <c r="Q310" i="12"/>
  <c r="Q326" i="12"/>
  <c r="Q370" i="12"/>
  <c r="Q354" i="12"/>
  <c r="Q330" i="12"/>
  <c r="Q333" i="12"/>
  <c r="Q331" i="12"/>
  <c r="Q332" i="12"/>
  <c r="Q340" i="12"/>
  <c r="Q341" i="12"/>
  <c r="Q342" i="12"/>
  <c r="Q343" i="12"/>
  <c r="Q335" i="12"/>
  <c r="Q336" i="12"/>
  <c r="Q337" i="12"/>
  <c r="Q338" i="12"/>
  <c r="Q339" i="12"/>
  <c r="Q344" i="12"/>
  <c r="Q350" i="12"/>
  <c r="Q351" i="12"/>
  <c r="Q352" i="12"/>
  <c r="Q345" i="12"/>
  <c r="Q346" i="12"/>
  <c r="Q355" i="12"/>
  <c r="Q334" i="12"/>
  <c r="Q347" i="12"/>
  <c r="Q348" i="12"/>
  <c r="Q349" i="12"/>
  <c r="Q368" i="12"/>
  <c r="Q353" i="12"/>
  <c r="Q369" i="12"/>
  <c r="Q365" i="12"/>
  <c r="Q366" i="12"/>
  <c r="Q367" i="12"/>
  <c r="Q362" i="12"/>
  <c r="Q363" i="12"/>
  <c r="Q364" i="12"/>
  <c r="Q358" i="12"/>
  <c r="Q356" i="12"/>
  <c r="Q357" i="12"/>
  <c r="Q359" i="12"/>
  <c r="Q360" i="12"/>
  <c r="Q361" i="12"/>
  <c r="Q329" i="12"/>
  <c r="Q371" i="12"/>
  <c r="Q372" i="12"/>
  <c r="Q375" i="12"/>
  <c r="Q374" i="12"/>
  <c r="Q377" i="12"/>
  <c r="Q379" i="12"/>
  <c r="Q382" i="12"/>
  <c r="Q388" i="12"/>
  <c r="Q387" i="12"/>
  <c r="Q383" i="12"/>
  <c r="Q381" i="12"/>
  <c r="Q384" i="12"/>
  <c r="Q385" i="12"/>
  <c r="Q402" i="12"/>
  <c r="Q401" i="12"/>
  <c r="Q403" i="12"/>
  <c r="Q408" i="12"/>
  <c r="Q409" i="12"/>
  <c r="Q405" i="12"/>
  <c r="Q404" i="12"/>
  <c r="Q410" i="12"/>
  <c r="Q406" i="12"/>
  <c r="Q407" i="12"/>
  <c r="Q413" i="12"/>
  <c r="Q412" i="12"/>
  <c r="Q8" i="12"/>
  <c r="N113" i="12"/>
  <c r="N114" i="12"/>
  <c r="N115" i="12"/>
  <c r="N117" i="12"/>
  <c r="N118" i="12"/>
  <c r="N116" i="12"/>
  <c r="N120" i="12"/>
  <c r="N121" i="12"/>
  <c r="N122" i="12"/>
  <c r="N124" i="12"/>
  <c r="N126" i="12"/>
  <c r="N125" i="12"/>
  <c r="N123" i="12"/>
  <c r="N133" i="12"/>
  <c r="N128" i="12"/>
  <c r="N131" i="12"/>
  <c r="N132" i="12"/>
  <c r="N130" i="12"/>
  <c r="N129" i="12"/>
  <c r="N137" i="12"/>
  <c r="N136" i="12"/>
  <c r="N142" i="12"/>
  <c r="N143" i="12"/>
  <c r="N140" i="12"/>
  <c r="N141" i="12"/>
  <c r="N145" i="12"/>
  <c r="N149" i="12"/>
  <c r="N154" i="12"/>
  <c r="N153" i="12"/>
  <c r="N152" i="12"/>
  <c r="N155" i="12"/>
  <c r="N156" i="12"/>
  <c r="N151" i="12"/>
  <c r="N160" i="12"/>
  <c r="N159" i="12"/>
  <c r="N158" i="12"/>
  <c r="N157" i="12"/>
  <c r="N148" i="12"/>
  <c r="N147" i="12"/>
  <c r="N163" i="12"/>
  <c r="N168" i="12"/>
  <c r="N164" i="12"/>
  <c r="N165" i="12"/>
  <c r="N166" i="12"/>
  <c r="N167" i="12"/>
  <c r="N172" i="12"/>
  <c r="N174" i="12"/>
  <c r="N175" i="12"/>
  <c r="N178" i="12"/>
  <c r="N181" i="12"/>
  <c r="N180" i="12"/>
  <c r="N183" i="12"/>
  <c r="N185" i="12"/>
  <c r="N187" i="12"/>
  <c r="N189" i="12"/>
  <c r="N190" i="12"/>
  <c r="N192" i="12"/>
  <c r="N195" i="12"/>
  <c r="N194" i="12"/>
  <c r="N198" i="12"/>
  <c r="N197" i="12"/>
  <c r="N199" i="12"/>
  <c r="N201" i="12"/>
  <c r="N204" i="12"/>
  <c r="N203" i="12"/>
  <c r="N206" i="12"/>
  <c r="N207" i="12"/>
  <c r="N209" i="12"/>
  <c r="N211" i="12"/>
  <c r="N213" i="12"/>
  <c r="N224" i="12"/>
  <c r="N215" i="12"/>
  <c r="N218" i="12"/>
  <c r="N219" i="12"/>
  <c r="N220" i="12"/>
  <c r="N221" i="12"/>
  <c r="N216" i="12"/>
  <c r="N217" i="12"/>
  <c r="N222" i="12"/>
  <c r="N223" i="12"/>
  <c r="N226" i="12"/>
  <c r="N229" i="12"/>
  <c r="N227" i="12"/>
  <c r="N228" i="12"/>
  <c r="N240" i="12"/>
  <c r="N237" i="12"/>
  <c r="N248" i="12"/>
  <c r="N247" i="12"/>
  <c r="N243" i="12"/>
  <c r="N244" i="12"/>
  <c r="N246" i="12"/>
  <c r="N245" i="12"/>
  <c r="N241" i="12"/>
  <c r="N233" i="12"/>
  <c r="N234" i="12"/>
  <c r="N249" i="12"/>
  <c r="N239" i="12"/>
  <c r="N232" i="12"/>
  <c r="N231" i="12"/>
  <c r="N251" i="12"/>
  <c r="N286" i="12"/>
  <c r="N255" i="12"/>
  <c r="N267" i="12"/>
  <c r="N268" i="12"/>
  <c r="N266" i="12"/>
  <c r="N280" i="12"/>
  <c r="N257" i="12"/>
  <c r="N260" i="12"/>
  <c r="N261" i="12"/>
  <c r="N262" i="12"/>
  <c r="N264" i="12"/>
  <c r="N258" i="12"/>
  <c r="N265" i="12"/>
  <c r="N263" i="12"/>
  <c r="N259" i="12"/>
  <c r="N272" i="12"/>
  <c r="N270" i="12"/>
  <c r="N271" i="12"/>
  <c r="N269" i="12"/>
  <c r="N283" i="12"/>
  <c r="N275" i="12"/>
  <c r="N279" i="12"/>
  <c r="N281" i="12"/>
  <c r="N273" i="12"/>
  <c r="N274" i="12"/>
  <c r="N254" i="12"/>
  <c r="N276" i="12"/>
  <c r="N256" i="12"/>
  <c r="N253" i="12"/>
  <c r="N282" i="12"/>
  <c r="N289" i="12"/>
  <c r="N290" i="12"/>
  <c r="N296" i="12"/>
  <c r="N292" i="12"/>
  <c r="N294" i="12"/>
  <c r="N295" i="12"/>
  <c r="N293" i="12"/>
  <c r="N298" i="12"/>
  <c r="N301" i="12"/>
  <c r="N303" i="12"/>
  <c r="N304" i="12"/>
  <c r="N307" i="12"/>
  <c r="N308" i="12"/>
  <c r="N306" i="12"/>
  <c r="N310" i="12"/>
  <c r="N326" i="12"/>
  <c r="N325" i="12"/>
  <c r="N370" i="12"/>
  <c r="N354" i="12"/>
  <c r="N330" i="12"/>
  <c r="N333" i="12"/>
  <c r="N331" i="12"/>
  <c r="N332" i="12"/>
  <c r="N340" i="12"/>
  <c r="N341" i="12"/>
  <c r="N342" i="12"/>
  <c r="N343" i="12"/>
  <c r="N335" i="12"/>
  <c r="N336" i="12"/>
  <c r="N337" i="12"/>
  <c r="N338" i="12"/>
  <c r="N339" i="12"/>
  <c r="N344" i="12"/>
  <c r="N350" i="12"/>
  <c r="N351" i="12"/>
  <c r="N352" i="12"/>
  <c r="N345" i="12"/>
  <c r="N346" i="12"/>
  <c r="N355" i="12"/>
  <c r="N334" i="12"/>
  <c r="N347" i="12"/>
  <c r="N348" i="12"/>
  <c r="N349" i="12"/>
  <c r="N368" i="12"/>
  <c r="N353" i="12"/>
  <c r="N369" i="12"/>
  <c r="N365" i="12"/>
  <c r="N366" i="12"/>
  <c r="N367" i="12"/>
  <c r="N362" i="12"/>
  <c r="N363" i="12"/>
  <c r="N364" i="12"/>
  <c r="N358" i="12"/>
  <c r="N356" i="12"/>
  <c r="N357" i="12"/>
  <c r="N359" i="12"/>
  <c r="N360" i="12"/>
  <c r="N361" i="12"/>
  <c r="N329" i="12"/>
  <c r="N371" i="12"/>
  <c r="N372" i="12"/>
  <c r="N375" i="12"/>
  <c r="N374" i="12"/>
  <c r="N377" i="12"/>
  <c r="N379" i="12"/>
  <c r="N382" i="12"/>
  <c r="N388" i="12"/>
  <c r="N386" i="12"/>
  <c r="N387" i="12"/>
  <c r="N383" i="12"/>
  <c r="N381" i="12"/>
  <c r="N384" i="12"/>
  <c r="N385" i="12"/>
  <c r="N402" i="12"/>
  <c r="N401" i="12"/>
  <c r="N403" i="12"/>
  <c r="N408" i="12"/>
  <c r="N409" i="12"/>
  <c r="N405" i="12"/>
  <c r="N404" i="12"/>
  <c r="N410" i="12"/>
  <c r="N406" i="12"/>
  <c r="N407" i="12"/>
  <c r="N413" i="12"/>
  <c r="N412" i="12"/>
  <c r="N111" i="12"/>
  <c r="N108" i="12"/>
  <c r="N109" i="12"/>
  <c r="N106" i="12"/>
  <c r="N105" i="12"/>
  <c r="N390" i="12"/>
  <c r="N396" i="12"/>
  <c r="N397" i="12"/>
  <c r="N394" i="12"/>
  <c r="N395" i="12"/>
  <c r="N393" i="12"/>
  <c r="N391" i="12"/>
  <c r="N392" i="12"/>
  <c r="N399" i="12"/>
  <c r="N398" i="12"/>
  <c r="N103" i="12"/>
  <c r="N102" i="12"/>
  <c r="N100" i="12"/>
  <c r="N98" i="12"/>
  <c r="N94" i="12"/>
  <c r="N95" i="12"/>
  <c r="N92" i="12"/>
  <c r="N93" i="12"/>
  <c r="N96" i="12"/>
  <c r="N97" i="12"/>
  <c r="N99" i="12"/>
  <c r="N88" i="12"/>
  <c r="N81" i="12"/>
  <c r="N90" i="12"/>
  <c r="N80" i="12"/>
  <c r="N87" i="12"/>
  <c r="N86" i="12"/>
  <c r="N85" i="12"/>
  <c r="N84" i="12"/>
  <c r="N82" i="12"/>
  <c r="N83" i="12"/>
  <c r="N89" i="12"/>
  <c r="N70" i="12"/>
  <c r="N67" i="12"/>
  <c r="N68" i="12"/>
  <c r="N27" i="12"/>
  <c r="X30" i="12"/>
  <c r="X31" i="12"/>
  <c r="X62" i="12"/>
  <c r="N63" i="12"/>
  <c r="X63" i="12" s="1"/>
  <c r="N64" i="12"/>
  <c r="X64" i="12" s="1"/>
  <c r="N65" i="12"/>
  <c r="X65" i="12" s="1"/>
  <c r="N24" i="12"/>
  <c r="N25" i="12"/>
  <c r="X32" i="12"/>
  <c r="X33" i="12"/>
  <c r="N54" i="12"/>
  <c r="N55" i="12"/>
  <c r="X55" i="12" s="1"/>
  <c r="N58" i="12"/>
  <c r="N59" i="12"/>
  <c r="N56" i="12"/>
  <c r="N57" i="12"/>
  <c r="X57" i="12" s="1"/>
  <c r="N52" i="12"/>
  <c r="N53" i="12"/>
  <c r="N37" i="12"/>
  <c r="X37" i="12" s="1"/>
  <c r="N38" i="12"/>
  <c r="N39" i="12"/>
  <c r="N44" i="12"/>
  <c r="N45" i="12"/>
  <c r="N46" i="12"/>
  <c r="N47" i="12"/>
  <c r="N40" i="12"/>
  <c r="N41" i="12"/>
  <c r="N42" i="12"/>
  <c r="N43" i="12"/>
  <c r="N48" i="12"/>
  <c r="N49" i="12"/>
  <c r="X49" i="12" s="1"/>
  <c r="N50" i="12"/>
  <c r="N51" i="12"/>
  <c r="N26" i="12"/>
  <c r="N22" i="12"/>
  <c r="N20" i="12"/>
  <c r="N17" i="12"/>
  <c r="N18" i="12"/>
  <c r="N12" i="12"/>
  <c r="N13" i="12"/>
  <c r="N14" i="12"/>
  <c r="N15" i="12"/>
  <c r="N16" i="12"/>
  <c r="N19" i="12"/>
  <c r="N21" i="12"/>
  <c r="N9" i="12"/>
  <c r="N10" i="12"/>
  <c r="N8" i="12"/>
  <c r="K8" i="12"/>
  <c r="K9" i="12"/>
  <c r="K10" i="12"/>
  <c r="K21" i="12"/>
  <c r="K22" i="12"/>
  <c r="K20" i="12"/>
  <c r="K17" i="12"/>
  <c r="K18" i="12"/>
  <c r="K12" i="12"/>
  <c r="K13" i="12"/>
  <c r="K14" i="12"/>
  <c r="K15" i="12"/>
  <c r="K16" i="12"/>
  <c r="K19" i="12"/>
  <c r="K26" i="12"/>
  <c r="K27" i="12"/>
  <c r="K30" i="12"/>
  <c r="K31" i="12"/>
  <c r="K62" i="12"/>
  <c r="K63" i="12"/>
  <c r="K64" i="12"/>
  <c r="K65" i="12"/>
  <c r="K24" i="12"/>
  <c r="K25" i="12"/>
  <c r="K32" i="12"/>
  <c r="K33" i="12"/>
  <c r="K54" i="12"/>
  <c r="K55" i="12"/>
  <c r="K58" i="12"/>
  <c r="K59" i="12"/>
  <c r="K56" i="12"/>
  <c r="K57" i="12"/>
  <c r="K52" i="12"/>
  <c r="K53" i="12"/>
  <c r="K36" i="12"/>
  <c r="K37" i="12"/>
  <c r="K38" i="12"/>
  <c r="K39" i="12"/>
  <c r="K44" i="12"/>
  <c r="K45" i="12"/>
  <c r="K46" i="12"/>
  <c r="K47" i="12"/>
  <c r="K40" i="12"/>
  <c r="K41" i="12"/>
  <c r="K42" i="12"/>
  <c r="K43" i="12"/>
  <c r="K48" i="12"/>
  <c r="K49" i="12"/>
  <c r="K50" i="12"/>
  <c r="K51" i="12"/>
  <c r="K68" i="12"/>
  <c r="K67" i="12"/>
  <c r="K74" i="12"/>
  <c r="K77" i="12"/>
  <c r="K72" i="12"/>
  <c r="K73" i="12"/>
  <c r="K70" i="12"/>
  <c r="K89" i="12"/>
  <c r="N238" i="12"/>
  <c r="K412" i="12"/>
  <c r="K413" i="12"/>
  <c r="K407" i="12"/>
  <c r="K406" i="12"/>
  <c r="K410" i="12"/>
  <c r="K404" i="12"/>
  <c r="K405" i="12"/>
  <c r="K409" i="12"/>
  <c r="K408" i="12"/>
  <c r="K403" i="12"/>
  <c r="K401" i="12"/>
  <c r="K402" i="12"/>
  <c r="K385" i="12"/>
  <c r="K384" i="12"/>
  <c r="K381" i="12"/>
  <c r="K383" i="12"/>
  <c r="K387" i="12"/>
  <c r="K386" i="12"/>
  <c r="K388" i="12"/>
  <c r="K382" i="12"/>
  <c r="K379" i="12"/>
  <c r="K377" i="12"/>
  <c r="K374" i="12"/>
  <c r="K375" i="12"/>
  <c r="K372" i="12"/>
  <c r="K371" i="12"/>
  <c r="K329" i="12"/>
  <c r="K361" i="12"/>
  <c r="K360" i="12"/>
  <c r="K359" i="12"/>
  <c r="K357" i="12"/>
  <c r="K356" i="12"/>
  <c r="K358" i="12"/>
  <c r="K364" i="12"/>
  <c r="K363" i="12"/>
  <c r="K362" i="12"/>
  <c r="K367" i="12"/>
  <c r="K366" i="12"/>
  <c r="K365" i="12"/>
  <c r="K369" i="12"/>
  <c r="K353" i="12"/>
  <c r="K368" i="12"/>
  <c r="K349" i="12"/>
  <c r="K348" i="12"/>
  <c r="K347" i="12"/>
  <c r="K334" i="12"/>
  <c r="K355" i="12"/>
  <c r="K346" i="12"/>
  <c r="K345" i="12"/>
  <c r="K352" i="12"/>
  <c r="K351" i="12"/>
  <c r="K350" i="12"/>
  <c r="K344" i="12"/>
  <c r="K339" i="12"/>
  <c r="K338" i="12"/>
  <c r="K337" i="12"/>
  <c r="K336" i="12"/>
  <c r="K335" i="12"/>
  <c r="K343" i="12"/>
  <c r="K342" i="12"/>
  <c r="K341" i="12"/>
  <c r="K340" i="12"/>
  <c r="K332" i="12"/>
  <c r="K331" i="12"/>
  <c r="K333" i="12"/>
  <c r="K330" i="12"/>
  <c r="K354" i="12"/>
  <c r="K370" i="12"/>
  <c r="K325" i="12"/>
  <c r="K326" i="12"/>
  <c r="K310" i="12"/>
  <c r="K315" i="12"/>
  <c r="K314" i="12"/>
  <c r="K320" i="12"/>
  <c r="K319" i="12"/>
  <c r="K323" i="12"/>
  <c r="K322" i="12"/>
  <c r="K306" i="12"/>
  <c r="K308" i="12"/>
  <c r="K307" i="12"/>
  <c r="K304" i="12"/>
  <c r="K303" i="12"/>
  <c r="K301" i="12"/>
  <c r="K298" i="12"/>
  <c r="K293" i="12"/>
  <c r="K295" i="12"/>
  <c r="K294" i="12"/>
  <c r="K292" i="12"/>
  <c r="K296" i="12"/>
  <c r="K290" i="12"/>
  <c r="K289" i="12"/>
  <c r="K282" i="12"/>
  <c r="K253" i="12"/>
  <c r="K256" i="12"/>
  <c r="K276" i="12"/>
  <c r="K254" i="12"/>
  <c r="K274" i="12"/>
  <c r="K273" i="12"/>
  <c r="K281" i="12"/>
  <c r="K279" i="12"/>
  <c r="K275" i="12"/>
  <c r="K283" i="12"/>
  <c r="K269" i="12"/>
  <c r="K271" i="12"/>
  <c r="K270" i="12"/>
  <c r="K272" i="12"/>
  <c r="K259" i="12"/>
  <c r="K263" i="12"/>
  <c r="K265" i="12"/>
  <c r="K258" i="12"/>
  <c r="K264" i="12"/>
  <c r="K262" i="12"/>
  <c r="K261" i="12"/>
  <c r="K260" i="12"/>
  <c r="K257" i="12"/>
  <c r="K280" i="12"/>
  <c r="K266" i="12"/>
  <c r="K268" i="12"/>
  <c r="K267" i="12"/>
  <c r="K255" i="12"/>
  <c r="K286" i="12"/>
  <c r="K251" i="12"/>
  <c r="K231" i="12"/>
  <c r="K232" i="12"/>
  <c r="K239" i="12"/>
  <c r="K238" i="12"/>
  <c r="K249" i="12"/>
  <c r="K234" i="12"/>
  <c r="K233" i="12"/>
  <c r="K241" i="12"/>
  <c r="K245" i="12"/>
  <c r="K246" i="12"/>
  <c r="K244" i="12"/>
  <c r="K243" i="12"/>
  <c r="K247" i="12"/>
  <c r="K248" i="12"/>
  <c r="K237" i="12"/>
  <c r="K240" i="12"/>
  <c r="K250" i="12"/>
  <c r="K228" i="12"/>
  <c r="K227" i="12"/>
  <c r="K229" i="12"/>
  <c r="K226" i="12"/>
  <c r="K223" i="12"/>
  <c r="K222" i="12"/>
  <c r="K217" i="12"/>
  <c r="K216" i="12"/>
  <c r="K221" i="12"/>
  <c r="K220" i="12"/>
  <c r="K219" i="12"/>
  <c r="K218" i="12"/>
  <c r="K215" i="12"/>
  <c r="K224" i="12"/>
  <c r="K213" i="12"/>
  <c r="K211" i="12"/>
  <c r="K209" i="12"/>
  <c r="K207" i="12"/>
  <c r="K206" i="12"/>
  <c r="K203" i="12"/>
  <c r="K204" i="12"/>
  <c r="K201" i="12"/>
  <c r="K199" i="12"/>
  <c r="K197" i="12"/>
  <c r="K198" i="12"/>
  <c r="K194" i="12"/>
  <c r="K195" i="12"/>
  <c r="K192" i="12"/>
  <c r="K190" i="12"/>
  <c r="K189" i="12"/>
  <c r="K187" i="12"/>
  <c r="K185" i="12"/>
  <c r="K183" i="12"/>
  <c r="K180" i="12"/>
  <c r="K181" i="12"/>
  <c r="K178" i="12"/>
  <c r="K175" i="12"/>
  <c r="K174" i="12"/>
  <c r="K172" i="12"/>
  <c r="K167" i="12"/>
  <c r="K166" i="12"/>
  <c r="K165" i="12"/>
  <c r="K164" i="12"/>
  <c r="K168" i="12"/>
  <c r="K163" i="12"/>
  <c r="K147" i="12"/>
  <c r="K148" i="12"/>
  <c r="K157" i="12"/>
  <c r="K158" i="12"/>
  <c r="K159" i="12"/>
  <c r="K160" i="12"/>
  <c r="K151" i="12"/>
  <c r="K156" i="12"/>
  <c r="K155" i="12"/>
  <c r="K152" i="12"/>
  <c r="K153" i="12"/>
  <c r="K154" i="12"/>
  <c r="K149" i="12"/>
  <c r="K145" i="12"/>
  <c r="K141" i="12"/>
  <c r="K140" i="12"/>
  <c r="K143" i="12"/>
  <c r="K142" i="12"/>
  <c r="K136" i="12"/>
  <c r="K137" i="12"/>
  <c r="K129" i="12"/>
  <c r="K130" i="12"/>
  <c r="K132" i="12"/>
  <c r="K131" i="12"/>
  <c r="K128" i="12"/>
  <c r="K133" i="12"/>
  <c r="K123" i="12"/>
  <c r="K125" i="12"/>
  <c r="K126" i="12"/>
  <c r="K124" i="12"/>
  <c r="K122" i="12"/>
  <c r="K121" i="12"/>
  <c r="K120" i="12"/>
  <c r="K116" i="12"/>
  <c r="K118" i="12"/>
  <c r="K117" i="12"/>
  <c r="K115" i="12"/>
  <c r="K114" i="12"/>
  <c r="K113" i="12"/>
  <c r="K111" i="12"/>
  <c r="K108" i="12"/>
  <c r="K109" i="12"/>
  <c r="K106" i="12"/>
  <c r="K105" i="12"/>
  <c r="K399" i="12"/>
  <c r="K392" i="12"/>
  <c r="K391" i="12"/>
  <c r="K393" i="12"/>
  <c r="K395" i="12"/>
  <c r="K394" i="12"/>
  <c r="K397" i="12"/>
  <c r="K396" i="12"/>
  <c r="K390" i="12"/>
  <c r="K398" i="12"/>
  <c r="K103" i="12"/>
  <c r="K102" i="12"/>
  <c r="K97" i="12"/>
  <c r="K96" i="12"/>
  <c r="K93" i="12"/>
  <c r="K92" i="12"/>
  <c r="K95" i="12"/>
  <c r="K94" i="12"/>
  <c r="K98" i="12"/>
  <c r="K100" i="12"/>
  <c r="K99" i="12"/>
  <c r="K83" i="12"/>
  <c r="K82" i="12"/>
  <c r="K84" i="12"/>
  <c r="K85" i="12"/>
  <c r="K86" i="12"/>
  <c r="K87" i="12"/>
  <c r="K80" i="12"/>
  <c r="K90" i="12"/>
  <c r="K81" i="12"/>
  <c r="K88" i="12"/>
  <c r="Q386" i="12"/>
  <c r="P325" i="12"/>
  <c r="P328" i="12" s="1"/>
  <c r="P308" i="12"/>
  <c r="P259" i="12"/>
  <c r="P264" i="12"/>
  <c r="Q123" i="12"/>
  <c r="X239" i="12" l="1"/>
  <c r="Q308" i="12"/>
  <c r="P309" i="12"/>
  <c r="X238" i="12"/>
  <c r="X25" i="12"/>
  <c r="Q259" i="12"/>
  <c r="X259" i="12" s="1"/>
  <c r="P288" i="12"/>
  <c r="X26" i="12"/>
  <c r="X48" i="12"/>
  <c r="X40" i="12"/>
  <c r="X44" i="12"/>
  <c r="X56" i="12"/>
  <c r="X54" i="12"/>
  <c r="X41" i="12"/>
  <c r="X45" i="12"/>
  <c r="X27" i="12"/>
  <c r="X51" i="12"/>
  <c r="X43" i="12"/>
  <c r="X47" i="12"/>
  <c r="X39" i="12"/>
  <c r="X53" i="12"/>
  <c r="X59" i="12"/>
  <c r="X50" i="12"/>
  <c r="X42" i="12"/>
  <c r="X46" i="12"/>
  <c r="X38" i="12"/>
  <c r="X52" i="12"/>
  <c r="X58" i="12"/>
  <c r="Q264" i="12"/>
  <c r="X264" i="12" s="1"/>
  <c r="Q126" i="12"/>
  <c r="X126" i="12" s="1"/>
  <c r="X310" i="12"/>
  <c r="X139" i="12"/>
  <c r="X203" i="12"/>
  <c r="Q325" i="12"/>
  <c r="X325" i="12" s="1"/>
  <c r="Q151" i="12"/>
  <c r="X151" i="12" s="1"/>
  <c r="X402" i="12"/>
  <c r="X24" i="12"/>
  <c r="X167" i="12"/>
  <c r="X183" i="12"/>
  <c r="X388" i="12"/>
  <c r="X387" i="12"/>
  <c r="X140" i="12"/>
  <c r="X403" i="12"/>
  <c r="X401" i="12"/>
  <c r="X9" i="12"/>
  <c r="X166" i="12"/>
  <c r="X257" i="12"/>
  <c r="X260" i="12"/>
  <c r="X261" i="12"/>
  <c r="X262" i="12"/>
  <c r="X125" i="12"/>
  <c r="X165" i="12"/>
  <c r="X280" i="12"/>
  <c r="X160" i="12"/>
  <c r="X159" i="12"/>
  <c r="X158" i="12"/>
  <c r="X157" i="12"/>
  <c r="X148" i="12"/>
  <c r="X147" i="12"/>
  <c r="X178" i="12"/>
  <c r="X181" i="12"/>
  <c r="X187" i="12"/>
  <c r="X192" i="12"/>
  <c r="X383" i="12"/>
  <c r="X381" i="12"/>
  <c r="X384" i="12"/>
  <c r="X385" i="12"/>
  <c r="X404" i="12"/>
  <c r="X10" i="12"/>
  <c r="X141" i="12"/>
  <c r="X123" i="12"/>
  <c r="X21" i="12"/>
  <c r="X20" i="12"/>
  <c r="X18" i="12"/>
  <c r="X13" i="12"/>
  <c r="X14" i="12"/>
  <c r="X16" i="12"/>
  <c r="X68" i="12"/>
  <c r="X88" i="12"/>
  <c r="X87" i="12"/>
  <c r="X85" i="12"/>
  <c r="X82" i="12"/>
  <c r="X102" i="12"/>
  <c r="X398" i="12"/>
  <c r="X396" i="12"/>
  <c r="X394" i="12"/>
  <c r="X393" i="12"/>
  <c r="X392" i="12"/>
  <c r="X108" i="12"/>
  <c r="X115" i="12"/>
  <c r="X118" i="12"/>
  <c r="X145" i="12"/>
  <c r="X175" i="12"/>
  <c r="X194" i="12"/>
  <c r="X206" i="12"/>
  <c r="X211" i="12"/>
  <c r="X224" i="12"/>
  <c r="X137" i="12"/>
  <c r="X136" i="12"/>
  <c r="X143" i="12"/>
  <c r="X163" i="12"/>
  <c r="X168" i="12"/>
  <c r="X164" i="12"/>
  <c r="X185" i="12"/>
  <c r="X189" i="12"/>
  <c r="X190" i="12"/>
  <c r="X22" i="12"/>
  <c r="X17" i="12"/>
  <c r="X12" i="12"/>
  <c r="X15" i="12"/>
  <c r="X19" i="12"/>
  <c r="X67" i="12"/>
  <c r="X89" i="12"/>
  <c r="X80" i="12"/>
  <c r="X86" i="12"/>
  <c r="X84" i="12"/>
  <c r="X103" i="12"/>
  <c r="X390" i="12"/>
  <c r="X397" i="12"/>
  <c r="X395" i="12"/>
  <c r="X391" i="12"/>
  <c r="X399" i="12"/>
  <c r="X109" i="12"/>
  <c r="X117" i="12"/>
  <c r="X116" i="12"/>
  <c r="X174" i="12"/>
  <c r="X195" i="12"/>
  <c r="X201" i="12"/>
  <c r="X207" i="12"/>
  <c r="X70" i="12"/>
  <c r="X99" i="12"/>
  <c r="X95" i="12"/>
  <c r="X92" i="12"/>
  <c r="X96" i="12"/>
  <c r="X97" i="12"/>
  <c r="X105" i="12"/>
  <c r="X106" i="12"/>
  <c r="X111" i="12"/>
  <c r="X113" i="12"/>
  <c r="X114" i="12"/>
  <c r="X120" i="12"/>
  <c r="X121" i="12"/>
  <c r="X122" i="12"/>
  <c r="X124" i="12"/>
  <c r="X133" i="12"/>
  <c r="X128" i="12"/>
  <c r="X131" i="12"/>
  <c r="X132" i="12"/>
  <c r="X130" i="12"/>
  <c r="X129" i="12"/>
  <c r="X142" i="12"/>
  <c r="X149" i="12"/>
  <c r="X154" i="12"/>
  <c r="X153" i="12"/>
  <c r="X152" i="12"/>
  <c r="X155" i="12"/>
  <c r="X156" i="12"/>
  <c r="X172" i="12"/>
  <c r="X180" i="12"/>
  <c r="X198" i="12"/>
  <c r="X197" i="12"/>
  <c r="X199" i="12"/>
  <c r="X204" i="12"/>
  <c r="X209" i="12"/>
  <c r="X213" i="12"/>
  <c r="X226" i="12"/>
  <c r="X229" i="12"/>
  <c r="X227" i="12"/>
  <c r="X228" i="12"/>
  <c r="X286" i="12"/>
  <c r="X255" i="12"/>
  <c r="X267" i="12"/>
  <c r="X268" i="12"/>
  <c r="X266" i="12"/>
  <c r="X265" i="12"/>
  <c r="X263" i="12"/>
  <c r="X296" i="12"/>
  <c r="X292" i="12"/>
  <c r="X294" i="12"/>
  <c r="X295" i="12"/>
  <c r="X293" i="12"/>
  <c r="X301" i="12"/>
  <c r="X303" i="12"/>
  <c r="X304" i="12"/>
  <c r="X375" i="12"/>
  <c r="X374" i="12"/>
  <c r="X379" i="12"/>
  <c r="X386" i="12"/>
  <c r="X405" i="12"/>
  <c r="X407" i="12"/>
  <c r="X258" i="12"/>
  <c r="X272" i="12"/>
  <c r="X270" i="12"/>
  <c r="X271" i="12"/>
  <c r="X269" i="12"/>
  <c r="X283" i="12"/>
  <c r="X275" i="12"/>
  <c r="X279" i="12"/>
  <c r="X281" i="12"/>
  <c r="X273" i="12"/>
  <c r="X274" i="12"/>
  <c r="X254" i="12"/>
  <c r="X276" i="12"/>
  <c r="X256" i="12"/>
  <c r="X253" i="12"/>
  <c r="X282" i="12"/>
  <c r="X326" i="12"/>
  <c r="X409" i="12"/>
  <c r="X406" i="12"/>
  <c r="X413" i="12"/>
  <c r="X412" i="12"/>
  <c r="X215" i="12"/>
  <c r="X218" i="12"/>
  <c r="X219" i="12"/>
  <c r="X220" i="12"/>
  <c r="X221" i="12"/>
  <c r="X216" i="12"/>
  <c r="X217" i="12"/>
  <c r="X222" i="12"/>
  <c r="X223" i="12"/>
  <c r="X250" i="12"/>
  <c r="X240" i="12"/>
  <c r="X237" i="12"/>
  <c r="X248" i="12"/>
  <c r="X247" i="12"/>
  <c r="X243" i="12"/>
  <c r="X244" i="12"/>
  <c r="X246" i="12"/>
  <c r="X245" i="12"/>
  <c r="X241" i="12"/>
  <c r="X233" i="12"/>
  <c r="X234" i="12"/>
  <c r="X249" i="12"/>
  <c r="X232" i="12"/>
  <c r="X231" i="12"/>
  <c r="X251" i="12"/>
  <c r="X289" i="12"/>
  <c r="X290" i="12"/>
  <c r="X298" i="12"/>
  <c r="X307" i="12"/>
  <c r="X308" i="12"/>
  <c r="X306" i="12"/>
  <c r="X370" i="12"/>
  <c r="X354" i="12"/>
  <c r="X330" i="12"/>
  <c r="X333" i="12"/>
  <c r="X331" i="12"/>
  <c r="X332" i="12"/>
  <c r="X340" i="12"/>
  <c r="X341" i="12"/>
  <c r="X342" i="12"/>
  <c r="X343" i="12"/>
  <c r="X335" i="12"/>
  <c r="X336" i="12"/>
  <c r="X337" i="12"/>
  <c r="X338" i="12"/>
  <c r="X339" i="12"/>
  <c r="X344" i="12"/>
  <c r="X350" i="12"/>
  <c r="X351" i="12"/>
  <c r="X352" i="12"/>
  <c r="X345" i="12"/>
  <c r="X346" i="12"/>
  <c r="X355" i="12"/>
  <c r="X334" i="12"/>
  <c r="X347" i="12"/>
  <c r="X348" i="12"/>
  <c r="X349" i="12"/>
  <c r="X368" i="12"/>
  <c r="X353" i="12"/>
  <c r="X369" i="12"/>
  <c r="X365" i="12"/>
  <c r="X366" i="12"/>
  <c r="X367" i="12"/>
  <c r="X362" i="12"/>
  <c r="X363" i="12"/>
  <c r="X364" i="12"/>
  <c r="X358" i="12"/>
  <c r="X356" i="12"/>
  <c r="X357" i="12"/>
  <c r="X359" i="12"/>
  <c r="X360" i="12"/>
  <c r="X361" i="12"/>
  <c r="X329" i="12"/>
  <c r="X371" i="12"/>
  <c r="X372" i="12"/>
  <c r="X377" i="12"/>
  <c r="X382" i="12"/>
  <c r="X408" i="12"/>
  <c r="X410" i="12"/>
  <c r="X100" i="12"/>
  <c r="X98" i="12"/>
  <c r="X94" i="12"/>
  <c r="X81" i="12"/>
  <c r="X90" i="12"/>
  <c r="X83" i="12"/>
  <c r="X93" i="12"/>
  <c r="X8" i="12"/>
</calcChain>
</file>

<file path=xl/sharedStrings.xml><?xml version="1.0" encoding="utf-8"?>
<sst xmlns="http://schemas.openxmlformats.org/spreadsheetml/2006/main" count="1323" uniqueCount="408">
  <si>
    <t>B&amp;G Owned Building Rent Schedule</t>
  </si>
  <si>
    <t xml:space="preserve"> </t>
  </si>
  <si>
    <t>Agency</t>
  </si>
  <si>
    <t>BA</t>
  </si>
  <si>
    <t>Cat</t>
  </si>
  <si>
    <t>Address</t>
  </si>
  <si>
    <t>Type</t>
  </si>
  <si>
    <t xml:space="preserve">Notes:  </t>
  </si>
  <si>
    <t>'010</t>
  </si>
  <si>
    <t>OFFICE OF THE GOVERNOR</t>
  </si>
  <si>
    <t>1680-GRANT SAWYER STATE OFFICE (555 E. Washington Ave., Las Vegas)</t>
  </si>
  <si>
    <t>'030</t>
  </si>
  <si>
    <t>AG - EXTRADITION COORDINATOR</t>
  </si>
  <si>
    <t>2311-HEROES MEMORIAL ANNEX (198 South Carson Street, Carson City)</t>
  </si>
  <si>
    <t>'014</t>
  </si>
  <si>
    <t>OFFICE OF SCIENCE, INNOVATION AND TECHNOLOGY</t>
  </si>
  <si>
    <t>1675-NEVADA STATE LIBRARY &amp; ARCHIVES (100 N. Stewart Street, Carson City)</t>
  </si>
  <si>
    <t>'018</t>
  </si>
  <si>
    <t>GOVERNOR'S OFFICE - OFFICE OF WORKFORCE INNOVATION</t>
  </si>
  <si>
    <t>OFFICE FOR NEW AMERICANS</t>
  </si>
  <si>
    <t>'920</t>
  </si>
  <si>
    <t>'020</t>
  </si>
  <si>
    <t>LIEUTENANT GOVERNOR</t>
  </si>
  <si>
    <t>AG - ADMINISTRATIVE BUDGET ACCOUNT</t>
  </si>
  <si>
    <t>AG - SPECIAL LITIGATION FUND</t>
  </si>
  <si>
    <t>AG - WORKERS' COMP FRAUD</t>
  </si>
  <si>
    <t>AG - CRIME PREVENTION</t>
  </si>
  <si>
    <t>AG - MEDICAID FRAUD</t>
  </si>
  <si>
    <t>AG - CONSUMER ADVOCATE</t>
  </si>
  <si>
    <t>AG - GRANTS UNIT</t>
  </si>
  <si>
    <t>AG - VICTIMS OF DOMESTIC VIOLENCE</t>
  </si>
  <si>
    <t>AG - NATIONAL SETTLEMENT ADMINISTRATION</t>
  </si>
  <si>
    <t>AG - STATE SETTLEMENTS</t>
  </si>
  <si>
    <t>'040</t>
  </si>
  <si>
    <t>SOS - SECRETARY OF STATE</t>
  </si>
  <si>
    <t>'332</t>
  </si>
  <si>
    <t>ADMINISTRATION - NSLA - ARCHIVES &amp; PUBLIC RECORDS</t>
  </si>
  <si>
    <t>'050</t>
  </si>
  <si>
    <t>TREASURER - STATE TREASURER</t>
  </si>
  <si>
    <t>'052</t>
  </si>
  <si>
    <t>TREASURER - HIGHER EDUCATION TUITION ADMIN</t>
  </si>
  <si>
    <t>'053</t>
  </si>
  <si>
    <t>TREASURER - MILLENNIUM SCHOLARSHIP ADMINISTRATION</t>
  </si>
  <si>
    <t>'060</t>
  </si>
  <si>
    <t>CONTROLLER - CONTROLLER'S OFFICE</t>
  </si>
  <si>
    <t>'015</t>
  </si>
  <si>
    <t>'082</t>
  </si>
  <si>
    <t>ADMINISTRATION - SPWD - BUILDINGS &amp; GROUNDS</t>
  </si>
  <si>
    <t>'087</t>
  </si>
  <si>
    <t>ADMINISTRATION - DIRECTOR'S OFFICE</t>
  </si>
  <si>
    <t>'950</t>
  </si>
  <si>
    <t>PEBP - PUBLIC EMPLOYEES BENEFITS PROGRAM</t>
  </si>
  <si>
    <t>2450-RICHARD H. BRYAN BUILDING (901 South Stewart Street, Carson City)</t>
  </si>
  <si>
    <t>GOVERNOR'S OFC OF FINANCE - BUDGET DIVISION</t>
  </si>
  <si>
    <t>'088</t>
  </si>
  <si>
    <t>ADMINISTRATION - OFFICE OF GRANT PROCUREMENT COORD</t>
  </si>
  <si>
    <t>GOVERNOR'S OFC OF FINANCE- DIV OF INTERNAL AUDITS</t>
  </si>
  <si>
    <t>ADMINISTRATION - NSLA - MAIL SERVICES</t>
  </si>
  <si>
    <t>2170-DMV INSPECTION STATION (1399 American Pacific Road, Henderson)</t>
  </si>
  <si>
    <t>2302-MODULAR STORAGE #1-NORTH (700 East 5th Street, Carson City)</t>
  </si>
  <si>
    <t>2790-CAMPOS OFFICE &amp; PARKING COMPLEX (215 E. Bonanza Blvd., Las Vegas)</t>
  </si>
  <si>
    <t>'083</t>
  </si>
  <si>
    <t>ADMINISTRATION - PURCHASING</t>
  </si>
  <si>
    <t>'550</t>
  </si>
  <si>
    <t>AGRI - COMMODITY FOODS DISTRIBUTION PROGRAM</t>
  </si>
  <si>
    <t>'070</t>
  </si>
  <si>
    <t>ADMINISTRATION - HRM - HUMAN RESOURCE MANAGEMENT</t>
  </si>
  <si>
    <t>'180</t>
  </si>
  <si>
    <t>ADMINISTRATION - EITS - AGENCY IT SERVICES</t>
  </si>
  <si>
    <t>ADMINISTRATION - FEDERAL SURPLUS PROPERTY PROGRAM</t>
  </si>
  <si>
    <t>'086</t>
  </si>
  <si>
    <t>ADMINISTRATION - ADMINISTRATIVE SERVICES</t>
  </si>
  <si>
    <t>ADMINISTRATION - EITS - OFFICE OF THE CIO</t>
  </si>
  <si>
    <t>ADMINISTRATION - EITS - COMPUTER FACILITY</t>
  </si>
  <si>
    <t>ADMINISTRATION - EITS - DATA COMM &amp; NETWORK ENGR</t>
  </si>
  <si>
    <t>ADMINISTRATION - EITS - IT SECURITY</t>
  </si>
  <si>
    <t>'090</t>
  </si>
  <si>
    <t>ADMINISTRATIVE OFFICE OF THE COURTS</t>
  </si>
  <si>
    <t>1478-SUPREME COURT OF NEVADA (201 S. Carson St., Carson City)</t>
  </si>
  <si>
    <t>SUPREME COURT</t>
  </si>
  <si>
    <t>'101</t>
  </si>
  <si>
    <t>TOURISM - TOURISM DEVELOPMENT FUND</t>
  </si>
  <si>
    <t>'102</t>
  </si>
  <si>
    <t>GOED - GOVERNOR'S OFFICE OF ECONOMIC DEV</t>
  </si>
  <si>
    <t>TOURISM - NEVADA MAGAZINE</t>
  </si>
  <si>
    <t>ADMINISTRATION - SPWD - ADMINISTRATION</t>
  </si>
  <si>
    <t>ADMINISTRATION - SPWD - FACILITY COND &amp; ANALYSIS</t>
  </si>
  <si>
    <t>ADMINISTRATION - SPWD - ENGINEERING &amp; PLANNING</t>
  </si>
  <si>
    <t>'130</t>
  </si>
  <si>
    <t>DEPARTMENT OF TAXATION</t>
  </si>
  <si>
    <t>TOURISM - INDIAN COMMISSION</t>
  </si>
  <si>
    <t>TOURISM - STEWART INDIAN SCHOOL LIVING LEGACY</t>
  </si>
  <si>
    <t>'300</t>
  </si>
  <si>
    <t>NDE - EDUCATOR EFFECTIVENESS</t>
  </si>
  <si>
    <t>2308-EDUCATION MODULAR OFFICE-WEST (700 East 5th Street, Carson City)</t>
  </si>
  <si>
    <t>'170</t>
  </si>
  <si>
    <t>LEG - LEGISLATIVE COUNSEL BUREAU</t>
  </si>
  <si>
    <t>NDE - CAREER AND TECHNICAL EDUCATION</t>
  </si>
  <si>
    <t>NDE - CONTINUING EDUCATION</t>
  </si>
  <si>
    <t>NDE - EDUCATOR LICENSURE</t>
  </si>
  <si>
    <t>NDE - STUDENT AND SCHOOL SUPPORT</t>
  </si>
  <si>
    <t>NDE - INDIVIDUALS WITH DISABILITIES EDUCATION ACT</t>
  </si>
  <si>
    <t>NDE - DEPARTMENT SUPPORT SERVICES</t>
  </si>
  <si>
    <t>331</t>
  </si>
  <si>
    <t>NEVADA HISTORICAL SOCIETY</t>
  </si>
  <si>
    <t>LAW LIBRARY</t>
  </si>
  <si>
    <t>ADMINISTRATION - NSLA - STATE LIBRARY</t>
  </si>
  <si>
    <t>ADMINISTRATION - NSLA - LIBRARY COOPERATIVE</t>
  </si>
  <si>
    <t>'017</t>
  </si>
  <si>
    <t>W.I.C.H.E. ADMINISTRATION</t>
  </si>
  <si>
    <t>'709</t>
  </si>
  <si>
    <t>DCNR - DEP ADMINISTRATION</t>
  </si>
  <si>
    <t>DCNR - DEP INDUSTRIAL SITE CLEANUP</t>
  </si>
  <si>
    <t>DCNR - DEP AIR QUALITY</t>
  </si>
  <si>
    <t>DCNR - DEP WATER POLLUTION CONTROL</t>
  </si>
  <si>
    <t>DCNR - DEP MATERIALS MNGMT &amp; CORRCTV ACTN</t>
  </si>
  <si>
    <t>DCNR - DEP MINING REGULATION/RECLAMATION</t>
  </si>
  <si>
    <t>DCNR - DEP STATE REVOLVING FUND - ADMIN</t>
  </si>
  <si>
    <t>DCNR - DEP WATER QUALITY PLANNING</t>
  </si>
  <si>
    <t>DCNR - DEP SAFE DRINKING WATER PROGRAM</t>
  </si>
  <si>
    <t>'402</t>
  </si>
  <si>
    <t>HHS-ADSD - EARLY INTERVENTION SERVICES</t>
  </si>
  <si>
    <t>'407</t>
  </si>
  <si>
    <t>HHS-WELFARE - ADMINISTRATION</t>
  </si>
  <si>
    <t>HHS-WELFARE - WELFARE FIELD SERVICES</t>
  </si>
  <si>
    <t>HHS-WELFARE - CHILD SUPPORT ENFORCEMENT PROGRAM</t>
  </si>
  <si>
    <t>'654</t>
  </si>
  <si>
    <t>DPS - DIVISION OF EMERGENCY MANAGEMENT</t>
  </si>
  <si>
    <t>DPS - HOMELAND SECURITY</t>
  </si>
  <si>
    <t>'440</t>
  </si>
  <si>
    <t>NDOC - OFFENDERS' STORE FUND</t>
  </si>
  <si>
    <t>NDOC - DIRECTOR'S OFFICE</t>
  </si>
  <si>
    <t>NDOC - PRISON INDUSTRY</t>
  </si>
  <si>
    <t>'652</t>
  </si>
  <si>
    <t>DPS - DIVISION OF PAROLE AND PROBATION</t>
  </si>
  <si>
    <t>'653</t>
  </si>
  <si>
    <t>DPS - INVESTIGATION DIVISION</t>
  </si>
  <si>
    <t>'230</t>
  </si>
  <si>
    <t>PEACE OFFICER STANDARDS &amp; TRAINING COMMISSION</t>
  </si>
  <si>
    <t>'650</t>
  </si>
  <si>
    <t>DPS - TRAINING DIVISION</t>
  </si>
  <si>
    <t>'054</t>
  </si>
  <si>
    <t>TREASURER - UNCLAIMED PROPERTY</t>
  </si>
  <si>
    <t>'656</t>
  </si>
  <si>
    <t>DPS - FIRE MARSHAL</t>
  </si>
  <si>
    <t>'611</t>
  </si>
  <si>
    <t>GCB - GAMING CONTROL BOARD</t>
  </si>
  <si>
    <t>'708</t>
  </si>
  <si>
    <t>DCNR - NEVADA NATURAL HERITAGE</t>
  </si>
  <si>
    <t>'700</t>
  </si>
  <si>
    <t>DCNR - ADMINISTRATION</t>
  </si>
  <si>
    <t>DCNR - DEP WATER PLANNING CAP IMPROVEMENT</t>
  </si>
  <si>
    <t>'704</t>
  </si>
  <si>
    <t>DCNR - STATE PARKS</t>
  </si>
  <si>
    <t>'705</t>
  </si>
  <si>
    <t>DCNR - WATER RESOURCES</t>
  </si>
  <si>
    <t>'707</t>
  </si>
  <si>
    <t>DCNR - STATE LANDS</t>
  </si>
  <si>
    <t>OLD ARMORY (Colorado/Frontage, Carson City)</t>
  </si>
  <si>
    <t>'706</t>
  </si>
  <si>
    <t>DCNR - FORESTRY</t>
  </si>
  <si>
    <t>'334</t>
  </si>
  <si>
    <t>DCNR - OFFICE OF STATE HISTORIC PRESERVATION</t>
  </si>
  <si>
    <t>'703</t>
  </si>
  <si>
    <t>ACCOUNT FOR OFF-HIGHWAY VEHICLES (OHV)</t>
  </si>
  <si>
    <t>'702</t>
  </si>
  <si>
    <t>WILDLIFE - DATA AND TECHNOLOGY SERVICES</t>
  </si>
  <si>
    <t>WILDLIFE - DIVERSITY DIVISION</t>
  </si>
  <si>
    <t>'690</t>
  </si>
  <si>
    <t>CRC - COLORADO RIVER COMMISSION</t>
  </si>
  <si>
    <t>'658</t>
  </si>
  <si>
    <t>DPS - HIGHWAY SAFETY PLAN &amp; ADMIN</t>
  </si>
  <si>
    <t>DPS - MOTORCYCLE SAFETY PROGRAM</t>
  </si>
  <si>
    <t>DPS - EVIDENCE VAULT</t>
  </si>
  <si>
    <t>DPS - DIRECTOR'S OFFICE</t>
  </si>
  <si>
    <t>'810</t>
  </si>
  <si>
    <t>DMV - RECORDS SEARCH</t>
  </si>
  <si>
    <t>'651</t>
  </si>
  <si>
    <t>DPS - NEVADA HIGHWAY PATROL DIVISION</t>
  </si>
  <si>
    <t>DMV - AUTOMATION</t>
  </si>
  <si>
    <t>2000-HENDERSON DMV OFFICE (1399 American Pacific Road, Henderson)</t>
  </si>
  <si>
    <t>2037-DMV COMPUTER FACILITY (555 Wright Way, Carson City)</t>
  </si>
  <si>
    <t>DMV - MOTOR CARRIER DIVISION</t>
  </si>
  <si>
    <t>DMV - MOTOR VEHICLE POLLUTION CONTROL</t>
  </si>
  <si>
    <t>DPS - STATE EMERGENCY RESPONSE COMMISSION</t>
  </si>
  <si>
    <t>DMV - VERIFICATION OF INSURANCE</t>
  </si>
  <si>
    <t>DMV - HEARINGS</t>
  </si>
  <si>
    <t>DMV - FIELD SERVICES</t>
  </si>
  <si>
    <t>2453-NORTH DECATUR DMV SERVICES CENTER (7170 North Decatur Road, Las Vegas)</t>
  </si>
  <si>
    <t>2454-DMV INSPECTION STATION (7160 North Decatur Road, Las Vegas)</t>
  </si>
  <si>
    <t>2459-LARGE VEHICLE SCALE BUILDING (555 Wright Way, Carson City)</t>
  </si>
  <si>
    <t>DMV - COMPLIANCE ENFORCEMENT</t>
  </si>
  <si>
    <t>DMV - CENTRAL SERVICES</t>
  </si>
  <si>
    <t>DMV - DIVISION OF MANAGEMENT SERVICES &amp; PROGRAMS</t>
  </si>
  <si>
    <t>DMV - DIRECTOR'S OFFICE</t>
  </si>
  <si>
    <t>DMV - ADMINISTRATIVE SERVICES DIVISION</t>
  </si>
  <si>
    <t>1990-DMV WAREHOUSE (555 Wright Way, Carson City)</t>
  </si>
  <si>
    <t>HHS-WELFARE - ENERGY ASSISTANCE PROGRAM</t>
  </si>
  <si>
    <t>GOVERNOR'S OFFICE OF ENERGY</t>
  </si>
  <si>
    <t>DMV - SYSTEM TECHNOLOGY APPLICATION REDESIGN</t>
  </si>
  <si>
    <t>4034-DMV RENO OFFICE(9155 Double Diamond Pkwy)</t>
  </si>
  <si>
    <t>4034-CDL/EMISSIONS BUILDING (890 Trademark Dr.)</t>
  </si>
  <si>
    <t>DMV - CED OBL</t>
  </si>
  <si>
    <t>DMV - HEARING</t>
  </si>
  <si>
    <t>DMV - MVIT</t>
  </si>
  <si>
    <t>DMV - ASD</t>
  </si>
  <si>
    <t>DMV - FSD</t>
  </si>
  <si>
    <t>DMV - CED EMISSIONS</t>
  </si>
  <si>
    <t>DMV - MC</t>
  </si>
  <si>
    <t>DMV - CDL</t>
  </si>
  <si>
    <t>DMV - CED INVESTIGATIONS</t>
  </si>
  <si>
    <t>Description</t>
  </si>
  <si>
    <t>Office</t>
  </si>
  <si>
    <t>Dorm</t>
  </si>
  <si>
    <t>Storage</t>
  </si>
  <si>
    <t>Reno Whse Washoe Co</t>
  </si>
  <si>
    <t>Reno Whse Purchasing</t>
  </si>
  <si>
    <t>Reno Whse Surplus Prop</t>
  </si>
  <si>
    <t>Vacant</t>
  </si>
  <si>
    <t>DCNR Lease/Purchase Bldg</t>
  </si>
  <si>
    <t>Reno Whse Comm Food</t>
  </si>
  <si>
    <t>Rate</t>
  </si>
  <si>
    <t>Bldg Type</t>
  </si>
  <si>
    <t>Billing Decs.</t>
  </si>
  <si>
    <t>Outdoor Storage</t>
  </si>
  <si>
    <t>Unusable Space</t>
  </si>
  <si>
    <t>FCA Bldg SF</t>
  </si>
  <si>
    <t>1478-SUPREME COURT OF NEVADA (201 S. Carson St., Carson City) Total</t>
  </si>
  <si>
    <t>1675-NEVADA STATE LIBRARY &amp; ARCHIVES (100 N. Stewart Street, Carson City) Total</t>
  </si>
  <si>
    <t>1680-GRANT SAWYER STATE OFFICE (555 E. Washington Ave., Las Vegas) Total</t>
  </si>
  <si>
    <t>1990-DMV WAREHOUSE (555 Wright Way, Carson City) Total</t>
  </si>
  <si>
    <t>2000-HENDERSON DMV OFFICE (1399 American Pacific Road, Henderson) Total</t>
  </si>
  <si>
    <t>2037-DMV COMPUTER FACILITY (555 Wright Way, Carson City) Total</t>
  </si>
  <si>
    <t>2170-DMV INSPECTION STATION (1399 American Pacific Road, Henderson) Total</t>
  </si>
  <si>
    <t>2302-MODULAR STORAGE #1-NORTH (700 East 5th Street, Carson City) Total</t>
  </si>
  <si>
    <t>2308-EDUCATION MODULAR OFFICE-WEST (700 East 5th Street, Carson City) Total</t>
  </si>
  <si>
    <t>2311-HEROES MEMORIAL ANNEX (198 South Carson Street, Carson City) Total</t>
  </si>
  <si>
    <t>2450-RICHARD H. BRYAN BUILDING (901 South Stewart Street, Carson City) Total</t>
  </si>
  <si>
    <t>2453-NORTH DECATUR DMV SERVICES CENTER (7170 North Decatur Road, Las Vegas) Total</t>
  </si>
  <si>
    <t>2454-DMV INSPECTION STATION (7160 North Decatur Road, Las Vegas) Total</t>
  </si>
  <si>
    <t>2459-LARGE VEHICLE SCALE BUILDING (555 Wright Way, Carson City) Total</t>
  </si>
  <si>
    <t>2790-CAMPOS OFFICE &amp; PARKING COMPLEX (215 E. Bonanza Blvd., Las Vegas) Total</t>
  </si>
  <si>
    <t>OLD ARMORY (Colorado/Frontage, Carson City) Total</t>
  </si>
  <si>
    <t>4034-DMV RENO OFFICE(9155 Double Diamond Pkwy) Total</t>
  </si>
  <si>
    <t>Grand Total</t>
  </si>
  <si>
    <t>Q2 SF</t>
  </si>
  <si>
    <t>0200-BLASDEL OFFICE BUILDING (209 E. Musser St., Carson City)</t>
  </si>
  <si>
    <t>0200-BLASDEL OFFICE BUILDING (209 E. Musser St., Carson City) Total</t>
  </si>
  <si>
    <t>0202-DEPARTMENT OF EDUCATION OFFICE (700 East 5th Street, Carson City) Total</t>
  </si>
  <si>
    <t>0202-DEPARTMENT OF EDUCATION OFFICE (700 East 5th Street, Carson City)</t>
  </si>
  <si>
    <t>0203-STATE CAPITOL ANNEX (101 North Carson St., Carson City)</t>
  </si>
  <si>
    <t>0203-STATE CAPITOL ANNEX (101 North Carson St., Carson City) Total</t>
  </si>
  <si>
    <t>0209-DMV OFFICE BUILDING (WEST WING) (555 Wright Way, Carson City)</t>
  </si>
  <si>
    <t>0209-DMV OFFICE BUILDING (WEST WING) (555 Wright Way, Carson City) Total</t>
  </si>
  <si>
    <t>0210-DMV OFFICE BUILDING ADDITION (EAST WING) (555 Wright Way, Carson City)</t>
  </si>
  <si>
    <t>0235-NEVADA STATE CAPITOL (101 North Carson St., Carson City)</t>
  </si>
  <si>
    <t>0235-NEVADA STATE CAPITOL (101 North Carson St., Carson City) Total</t>
  </si>
  <si>
    <t>0244-HEROES MEMORIAL BUILDING (198 South Carson Street, Carson City)</t>
  </si>
  <si>
    <t>0244-HEROES MEMORIAL BUILDING (198 South Carson Street, Carson City) Total</t>
  </si>
  <si>
    <t>0261-FRANKIE SUE DEL PAPA BUILDING (198 South Carson Street, Carson City)</t>
  </si>
  <si>
    <t>0261-FRANKIE SUE DEL PAPA BUILDING (198 South Carson Street, Carson City) Total</t>
  </si>
  <si>
    <t>0265-DMV EXPRESS OFFICE (4110 Donovan Way, Las Vegas)</t>
  </si>
  <si>
    <t>0265-DMV EXPRESS OFFICE (4110 Donovan Way, Las Vegas) Total</t>
  </si>
  <si>
    <t>0266-BRADLEY BUILDING (2501 East Sahara Ave., Las Vegas)</t>
  </si>
  <si>
    <t>0266-BRADLEY BUILDING (2501 East Sahara Ave., Las Vegas) Total</t>
  </si>
  <si>
    <t>0286-BELROSE OFFICE BUILDING (620 &amp; 628 Belrose St., Las Vegas)</t>
  </si>
  <si>
    <t>0286-BELROSE OFFICE BUILDING (620 &amp; 628 Belrose St., Las Vegas) Total</t>
  </si>
  <si>
    <t>0306-ATTORNEY GENERAL'S OFFICE (100 North Carson Street, Carson City)</t>
  </si>
  <si>
    <t>0306-ATTORNEY GENERAL'S OFFICE (100 North Carson Street, Carson City) Total</t>
  </si>
  <si>
    <t>0338-DMV FLAMINGO OFFICE (8250 W. Flamingo Road, Las Vegas)</t>
  </si>
  <si>
    <t>0338-DMV FLAMINGO OFFICE (8250 W. Flamingo Road, Las Vegas) Total</t>
  </si>
  <si>
    <t>0391-BUILDINGS &amp; GROUNDS OFFICE (406 East Second Street, Carson City)</t>
  </si>
  <si>
    <t>0391-BUILDINGS &amp; GROUNDS OFFICE (406 East Second Street, Carson City) Total</t>
  </si>
  <si>
    <t>0394-PAUL LAXALT STATE BUILDING (401 N. Carson St., Carson City)</t>
  </si>
  <si>
    <t>0395-STATE MAIL SERVICES BUILDING (720 East Fifth Street, Carson City)</t>
  </si>
  <si>
    <t>0395-STATE MAIL SERVICES BUILDING (720 East Fifth Street, Carson City) Total</t>
  </si>
  <si>
    <t>0397-EICON BLDG (515 E. Musser St., Carson City)</t>
  </si>
  <si>
    <t>0397-EICON BLDG (515 E. Musser St., Carson City) Total</t>
  </si>
  <si>
    <t>0399-RENO PURCHASING WAREHOUSE (2250 Barnett Way, Reno)</t>
  </si>
  <si>
    <t>0399-RENO PURCHASING WAREHOUSE (2250 Barnett Way, Reno) Total</t>
  </si>
  <si>
    <t>0418-LV B&amp;G - PUBLIC WORKS OFFICE (2300 McLeod St., Las Vegas)</t>
  </si>
  <si>
    <t>0418-LV B&amp;G - PUBLIC WORKS OFFICE (2300 McLeod St., Las Vegas) Total</t>
  </si>
  <si>
    <t>0419-#001 STEWART INDIAN MUSEUM (Jacobson Way, Stewart)</t>
  </si>
  <si>
    <t>0419-#001 STEWART INDIAN MUSEUM (Jacobson Way, Stewart) Total</t>
  </si>
  <si>
    <t>0420-#003 STEWART INDIAN MUSEUM (5500 Snyder Ave, Stewart)</t>
  </si>
  <si>
    <t>0420-#003 STEWART INDIAN MUSEUM (5500 Snyder Ave, Stewart) Total</t>
  </si>
  <si>
    <t>0421-#004 STEWART INDIAN MUSEUM (5500 Snyder Ave, Stewart)</t>
  </si>
  <si>
    <t>0421-#004 STEWART INDIAN MUSEUM (5500 Snyder Ave, Stewart) Total</t>
  </si>
  <si>
    <t>0422-#006 ADMINISTRATION (P.O.S.T.) (5500 Snyder Ave, Stewart)</t>
  </si>
  <si>
    <t>0422-#006 ADMINISTRATION (P.O.S.T.) (5500 Snyder Ave, Stewart) Total</t>
  </si>
  <si>
    <t>0424-#009 RESIDENCE (POST) (5500 Snyder Ave, Stewart)</t>
  </si>
  <si>
    <t>0424-#009 RESIDENCE (POST) (5500 Snyder Ave, Stewart) Total</t>
  </si>
  <si>
    <t>0431-#089 ADMINISTRATION (NDOC) (5500 Snyder Ave, Stewart)</t>
  </si>
  <si>
    <t>0431-#089 ADMINISTRATION (NDOC) (5500 Snyder Ave, Stewart) Total</t>
  </si>
  <si>
    <t>0433-#017 SCHOOL (NDOC) (5500 Snyder Ave, Stewart)</t>
  </si>
  <si>
    <t>0433-#017 SCHOOL (NDOC) (5500 Snyder Ave, Stewart) Total</t>
  </si>
  <si>
    <t>0438-#018 OFFICE (NDOC) (5500 Snyder Ave, Stewart)</t>
  </si>
  <si>
    <t>0438-#018 OFFICE (NDOC) (5500 Snyder Ave, Stewart) Total</t>
  </si>
  <si>
    <t>0440-#160 NEW GYM (5500 Snyder Ave, Stewart)</t>
  </si>
  <si>
    <t>0440-#160 NEW GYM (5500 Snyder Ave, Stewart) Total</t>
  </si>
  <si>
    <t>0423-#008  STEWART INDIAN MUSEUM (Jacobson Way, Stewart)</t>
  </si>
  <si>
    <t>0426-#002 STEWART INDIAN MUSEUM (Jacobson Way, Stewart)</t>
  </si>
  <si>
    <t>0426-#002 STEWART INDIAN MUSEUM (Jacobson Way, Stewart) Total</t>
  </si>
  <si>
    <t>0515-NEVADA EARLY INTERVENTION SERVICES (2667 Enterprise Rd., Reno)</t>
  </si>
  <si>
    <t>0515-NEVADA EARLY INTERVENTION SERVICES (2667 Enterprise Rd., Reno) Total</t>
  </si>
  <si>
    <t>0520-DMV FLAMINGO WAREHOUSE (8250 W. Flamingo, Las Vegas)</t>
  </si>
  <si>
    <t>0520-DMV FLAMINGO WAREHOUSE (8250 W. Flamingo, Las Vegas) Total</t>
  </si>
  <si>
    <t>0056-NHP REGIONAL HEADQUARTERS (357 HAMMILL LANE, RENO)</t>
  </si>
  <si>
    <t>0056-NHP REGIONAL HEADQUARTERS (357 HAMMILL LANE, RENO) Total</t>
  </si>
  <si>
    <t>0989-#107 STEWART FACILITY BUILDING SFMO/SFT/NDI (5500 Snyder Ave, Carson City)</t>
  </si>
  <si>
    <t>0989-#107 STEWART FACILITY BUILDING SFMO/SFT/NDI (5500 Snyder Ave, Carson City) Total</t>
  </si>
  <si>
    <t>0210-DMV OFFICE BUILDING ADDITION (EAST WING) (555 Wright Way, Carson City) Total</t>
  </si>
  <si>
    <t>0394-PAUL LAXALT STATE BUILDING (401 N. Carson St., Carson City) Total</t>
  </si>
  <si>
    <t>Q2 Adjusted SF</t>
  </si>
  <si>
    <t>Tenant Desc</t>
  </si>
  <si>
    <t>Q1</t>
  </si>
  <si>
    <t>Q2</t>
  </si>
  <si>
    <t>Q3</t>
  </si>
  <si>
    <t>Q4</t>
  </si>
  <si>
    <t>ASD Billing Schedule</t>
  </si>
  <si>
    <t>Q1 Billing $</t>
  </si>
  <si>
    <t>Annual B&amp;G Rent</t>
  </si>
  <si>
    <t>Q2 Billing $</t>
  </si>
  <si>
    <t>Q3 SF</t>
  </si>
  <si>
    <t>Q3 Billing $</t>
  </si>
  <si>
    <t>Q4 SF</t>
  </si>
  <si>
    <t>Q4 Billing $</t>
  </si>
  <si>
    <t>Q4 Adjusted SF</t>
  </si>
  <si>
    <t>ADMINISTRATION - NSLA - STATE LIBRARY - TALKING BOOKS</t>
  </si>
  <si>
    <t>CAT</t>
  </si>
  <si>
    <t>State Owned Rent Reconcilliation : FY21</t>
  </si>
  <si>
    <t>Yellow Highlights : To Be Updated</t>
  </si>
  <si>
    <t>DCNR - STATE LANDS - FORESTRY</t>
  </si>
  <si>
    <t>DEPARTMENT OF TAXATION - CCB</t>
  </si>
  <si>
    <t>Billed Yearly</t>
  </si>
  <si>
    <t>2062-DMV INSPECTION TRAINING GARAGE (2601 East Sahara Ave., Las Vegas)</t>
  </si>
  <si>
    <t>2062-DMV INSPECTION TRAINING GARAGE (2601 East Sahara Ave., Las Vegas) Total</t>
  </si>
  <si>
    <t>3759-DMV REGISTRATION/ VEHICLE INSPECTION CTR (2621 East Sahara Ave., Las Vegas)</t>
  </si>
  <si>
    <t>3759-DMV REGISTRATION/ VEHICLE INSPECTION CTR (2621 East Sahara Ave., Las Vegas) Total</t>
  </si>
  <si>
    <t>406</t>
  </si>
  <si>
    <t>FY21-Q4 SF</t>
  </si>
  <si>
    <t>FY21-Q4 Billing $</t>
  </si>
  <si>
    <t>Q1 Adjusted SF</t>
  </si>
  <si>
    <t>relo to private sector</t>
  </si>
  <si>
    <t>FY 22</t>
  </si>
  <si>
    <t>07/01/21 - 09/30/21</t>
  </si>
  <si>
    <t>10/01/21 - 12/31/21</t>
  </si>
  <si>
    <t>01/01/22 - 03/30/22</t>
  </si>
  <si>
    <t>04/01/22 - 06/30/22</t>
  </si>
  <si>
    <t>Budget Period: FY22</t>
  </si>
  <si>
    <t>NSHE/BCN PURCHASING</t>
  </si>
  <si>
    <t>reducing sf (bill @ storage rate for July 2021 only)</t>
  </si>
  <si>
    <t>ADMININSTRATION - DEFERRED COMPENSATION COMMITTEE</t>
  </si>
  <si>
    <t>Base = FY21</t>
  </si>
  <si>
    <t>Year 1 = FY22</t>
  </si>
  <si>
    <t>Year 2 = FY23</t>
  </si>
  <si>
    <t>ADMINISTRATION - HRM - HUMAN RESOURCE MANAGEMENT - LABOR RELATIONS</t>
  </si>
  <si>
    <t>reallocated sf from CAT 04 to CAT 20</t>
  </si>
  <si>
    <t>basement</t>
  </si>
  <si>
    <t>1st floor</t>
  </si>
  <si>
    <t>3rd floor</t>
  </si>
  <si>
    <t>2nd floor</t>
  </si>
  <si>
    <t>from BA</t>
  </si>
  <si>
    <t>0687-#13 STEWART FACILITY DORM (POST) (5500 Snyder Ave, Stewart)</t>
  </si>
  <si>
    <t>0686-#012 STEWART FACILITY DORM (POST) (5500 Snyder Ave, Stewart)</t>
  </si>
  <si>
    <t>July 1, 2021 - September 30, 2021</t>
  </si>
  <si>
    <t>October 1, 2021 - December 31, 2021</t>
  </si>
  <si>
    <t>April 1, 2022 - June 30, 2022</t>
  </si>
  <si>
    <t>BOARD OF MASSAGE THERAPY</t>
  </si>
  <si>
    <t>B036</t>
  </si>
  <si>
    <t>moved out 12/31/21</t>
  </si>
  <si>
    <t>DOM - DIVISION OF MINERALS</t>
  </si>
  <si>
    <r>
      <t>received email from State Lands - they have not been getting billed since move in date (</t>
    </r>
    <r>
      <rPr>
        <b/>
        <sz val="11"/>
        <color rgb="FFFF0000"/>
        <rFont val="Calibri"/>
        <family val="2"/>
        <scheme val="minor"/>
      </rPr>
      <t>11/01/2019</t>
    </r>
    <r>
      <rPr>
        <b/>
        <sz val="11"/>
        <rFont val="Calibri"/>
        <family val="2"/>
        <scheme val="minor"/>
      </rPr>
      <t>)</t>
    </r>
  </si>
  <si>
    <r>
      <t xml:space="preserve">Board moved in </t>
    </r>
    <r>
      <rPr>
        <b/>
        <sz val="11"/>
        <color rgb="FFFF0000"/>
        <rFont val="Calibri"/>
        <family val="2"/>
        <scheme val="minor"/>
      </rPr>
      <t>12/01/2020</t>
    </r>
    <r>
      <rPr>
        <b/>
        <sz val="11"/>
        <rFont val="Calibri"/>
        <family val="2"/>
        <scheme val="minor"/>
      </rPr>
      <t xml:space="preserve"> - never been billed</t>
    </r>
  </si>
  <si>
    <t>HHS - DPBH - OUTDOOR STORAGE - PARKING</t>
  </si>
  <si>
    <t>'811</t>
  </si>
  <si>
    <t>'301</t>
  </si>
  <si>
    <t>0423-#008  STEWART INDIAN MUSEUM (Jacobson Way, Stewart) Total</t>
  </si>
  <si>
    <t>0686-#012 STEWART FACILITY DORM (POST) (5500 Snyder Ave, Stewart) Total</t>
  </si>
  <si>
    <t>0687-#13 STEWART FACILITY DORM (POST) (5500 Snyder Ave, Stewart) Total</t>
  </si>
  <si>
    <t>Reasen</t>
  </si>
  <si>
    <t>relocated to NSLA 07/01/2021</t>
  </si>
  <si>
    <t>utilizing 2,392 sf - move in 01/01/2021</t>
  </si>
  <si>
    <t>relocated from EICON 07/01/2021</t>
  </si>
  <si>
    <t>L01 SF</t>
  </si>
  <si>
    <t>Q3 Adjusted SF</t>
  </si>
  <si>
    <t>BA1562 taking space from BA1349  01/07/2021</t>
  </si>
  <si>
    <t>relocated from B&amp;G 07/01/2021</t>
  </si>
  <si>
    <t>relocated to B&amp;G building 07/01/2021</t>
  </si>
  <si>
    <t>January 1, 2022 - March 31, 2022</t>
  </si>
  <si>
    <t>move in 04/01/2022</t>
  </si>
  <si>
    <t>new location</t>
  </si>
  <si>
    <t>x</t>
  </si>
  <si>
    <t>moved in 01/01/2021</t>
  </si>
  <si>
    <t>moved to NSLA 07/01/21</t>
  </si>
  <si>
    <t>moved from EICON</t>
  </si>
  <si>
    <t>moved to B&amp;G</t>
  </si>
  <si>
    <t>moved from B&amp;G</t>
  </si>
  <si>
    <t>reallocated sf from BA 2891 to 2890</t>
  </si>
  <si>
    <t>using 780 sf NOT 330 sf</t>
  </si>
  <si>
    <t>reducing sf</t>
  </si>
  <si>
    <t>bill @ storage rate for July 2021 only</t>
  </si>
  <si>
    <t>transfer to BA 1562 from BA 1349</t>
  </si>
  <si>
    <t>transfer to BA 1562 from BA 1350</t>
  </si>
  <si>
    <t>moved in 10/01/21</t>
  </si>
  <si>
    <t>retrofit completed 01/01/21</t>
  </si>
  <si>
    <t>moved to private sector</t>
  </si>
  <si>
    <t>moved to private sector 01/01/2022
Q2 represents non payment for Q1 &amp;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</si>
</sst>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  <numFmt numFmtId="166" formatCode="_(* #,##0.000_);_(* \(#,##0.000\);_(* &quot;-&quot;??_);_(@_)"/>
    <numFmt numFmtId="167" formatCode="_(&quot;$&quot;* #,##0.000_);_(&quot;$&quot;* \(#,##0.000\);_(&quot;$&quot;* &quot;-&quot;??_);_(@_)"/>
    <numFmt numFmtId="168" formatCode="0.00_);[Red]\(0.00\)"/>
    <numFmt numFmtId="169" formatCode="#,##0.0_);[Red]\(#,##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9" applyNumberFormat="0" applyAlignment="0" applyProtection="0"/>
    <xf numFmtId="0" fontId="14" fillId="9" borderId="10" applyNumberFormat="0" applyAlignment="0" applyProtection="0"/>
    <xf numFmtId="0" fontId="15" fillId="9" borderId="9" applyNumberFormat="0" applyAlignment="0" applyProtection="0"/>
    <xf numFmtId="0" fontId="16" fillId="0" borderId="11" applyNumberFormat="0" applyFill="0" applyAlignment="0" applyProtection="0"/>
    <xf numFmtId="0" fontId="17" fillId="10" borderId="12" applyNumberFormat="0" applyAlignment="0" applyProtection="0"/>
    <xf numFmtId="0" fontId="2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182">
    <xf numFmtId="0" fontId="0" fillId="0" borderId="0" xfId="0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43" fontId="4" fillId="0" borderId="0" xfId="1" applyFont="1"/>
    <xf numFmtId="164" fontId="5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43" fontId="0" fillId="0" borderId="0" xfId="1" applyFont="1"/>
    <xf numFmtId="43" fontId="5" fillId="0" borderId="0" xfId="1" applyFont="1" applyBorder="1" applyAlignment="1">
      <alignment horizontal="center" wrapText="1"/>
    </xf>
    <xf numFmtId="0" fontId="4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0" fontId="4" fillId="0" borderId="2" xfId="0" quotePrefix="1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/>
    <xf numFmtId="43" fontId="6" fillId="0" borderId="0" xfId="1" applyFont="1" applyFill="1" applyBorder="1"/>
    <xf numFmtId="164" fontId="6" fillId="0" borderId="2" xfId="0" applyNumberFormat="1" applyFont="1" applyFill="1" applyBorder="1" applyAlignment="1">
      <alignment wrapText="1"/>
    </xf>
    <xf numFmtId="0" fontId="4" fillId="2" borderId="2" xfId="0" applyFont="1" applyFill="1" applyBorder="1"/>
    <xf numFmtId="0" fontId="4" fillId="2" borderId="0" xfId="0" applyFont="1" applyFill="1" applyBorder="1"/>
    <xf numFmtId="44" fontId="0" fillId="0" borderId="0" xfId="43" applyFont="1"/>
    <xf numFmtId="0" fontId="22" fillId="0" borderId="0" xfId="0" applyFont="1" applyAlignment="1">
      <alignment horizontal="center" vertical="center"/>
    </xf>
    <xf numFmtId="44" fontId="22" fillId="0" borderId="0" xfId="43" applyFont="1" applyAlignment="1">
      <alignment horizontal="center" vertical="center"/>
    </xf>
    <xf numFmtId="167" fontId="0" fillId="0" borderId="0" xfId="43" applyNumberFormat="1" applyFont="1"/>
    <xf numFmtId="0" fontId="0" fillId="0" borderId="0" xfId="0" applyAlignment="1">
      <alignment horizontal="center" vertical="center"/>
    </xf>
    <xf numFmtId="43" fontId="21" fillId="0" borderId="2" xfId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6" fillId="0" borderId="0" xfId="0" applyFont="1" applyFill="1"/>
    <xf numFmtId="165" fontId="2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2" fillId="0" borderId="0" xfId="1" applyNumberFormat="1" applyFont="1"/>
    <xf numFmtId="0" fontId="4" fillId="0" borderId="0" xfId="0" applyFont="1" applyBorder="1"/>
    <xf numFmtId="43" fontId="0" fillId="0" borderId="0" xfId="1" applyFont="1" applyBorder="1"/>
    <xf numFmtId="168" fontId="2" fillId="0" borderId="0" xfId="1" applyNumberFormat="1" applyFont="1"/>
    <xf numFmtId="1" fontId="0" fillId="0" borderId="0" xfId="0" applyNumberFormat="1"/>
    <xf numFmtId="1" fontId="2" fillId="0" borderId="0" xfId="1" applyNumberFormat="1" applyFont="1"/>
    <xf numFmtId="1" fontId="21" fillId="37" borderId="5" xfId="1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6" fontId="4" fillId="38" borderId="0" xfId="1" applyNumberFormat="1" applyFont="1" applyFill="1"/>
    <xf numFmtId="38" fontId="4" fillId="37" borderId="2" xfId="1" applyNumberFormat="1" applyFont="1" applyFill="1" applyBorder="1"/>
    <xf numFmtId="38" fontId="6" fillId="0" borderId="0" xfId="1" applyNumberFormat="1" applyFont="1" applyFill="1" applyBorder="1"/>
    <xf numFmtId="40" fontId="4" fillId="37" borderId="2" xfId="1" applyNumberFormat="1" applyFont="1" applyFill="1" applyBorder="1"/>
    <xf numFmtId="40" fontId="4" fillId="2" borderId="2" xfId="1" applyNumberFormat="1" applyFont="1" applyFill="1" applyBorder="1"/>
    <xf numFmtId="40" fontId="6" fillId="0" borderId="2" xfId="1" applyNumberFormat="1" applyFont="1" applyFill="1" applyBorder="1"/>
    <xf numFmtId="40" fontId="6" fillId="38" borderId="2" xfId="1" applyNumberFormat="1" applyFont="1" applyFill="1" applyBorder="1"/>
    <xf numFmtId="0" fontId="4" fillId="0" borderId="2" xfId="0" applyFont="1" applyFill="1" applyBorder="1" applyAlignment="1"/>
    <xf numFmtId="1" fontId="5" fillId="0" borderId="0" xfId="0" applyNumberFormat="1" applyFont="1"/>
    <xf numFmtId="38" fontId="4" fillId="4" borderId="2" xfId="1" applyNumberFormat="1" applyFont="1" applyFill="1" applyBorder="1"/>
    <xf numFmtId="40" fontId="4" fillId="4" borderId="2" xfId="1" applyNumberFormat="1" applyFont="1" applyFill="1" applyBorder="1"/>
    <xf numFmtId="38" fontId="4" fillId="4" borderId="2" xfId="0" applyNumberFormat="1" applyFont="1" applyFill="1" applyBorder="1"/>
    <xf numFmtId="43" fontId="21" fillId="4" borderId="2" xfId="1" applyFont="1" applyFill="1" applyBorder="1" applyAlignment="1">
      <alignment horizontal="center" vertical="top" wrapText="1"/>
    </xf>
    <xf numFmtId="43" fontId="21" fillId="3" borderId="2" xfId="1" applyFont="1" applyFill="1" applyBorder="1" applyAlignment="1">
      <alignment horizontal="center" vertical="top" wrapText="1"/>
    </xf>
    <xf numFmtId="38" fontId="4" fillId="3" borderId="2" xfId="1" applyNumberFormat="1" applyFont="1" applyFill="1" applyBorder="1"/>
    <xf numFmtId="40" fontId="4" fillId="3" borderId="2" xfId="1" applyNumberFormat="1" applyFont="1" applyFill="1" applyBorder="1"/>
    <xf numFmtId="43" fontId="21" fillId="36" borderId="2" xfId="1" applyFont="1" applyFill="1" applyBorder="1" applyAlignment="1">
      <alignment horizontal="center" vertical="top" wrapText="1"/>
    </xf>
    <xf numFmtId="0" fontId="21" fillId="36" borderId="2" xfId="0" applyFont="1" applyFill="1" applyBorder="1" applyAlignment="1">
      <alignment horizontal="center" vertical="top" wrapText="1"/>
    </xf>
    <xf numFmtId="38" fontId="4" fillId="36" borderId="2" xfId="1" applyNumberFormat="1" applyFont="1" applyFill="1" applyBorder="1"/>
    <xf numFmtId="40" fontId="4" fillId="36" borderId="2" xfId="1" applyNumberFormat="1" applyFont="1" applyFill="1" applyBorder="1"/>
    <xf numFmtId="38" fontId="4" fillId="3" borderId="2" xfId="0" applyNumberFormat="1" applyFont="1" applyFill="1" applyBorder="1"/>
    <xf numFmtId="38" fontId="4" fillId="3" borderId="5" xfId="0" applyNumberFormat="1" applyFont="1" applyFill="1" applyBorder="1"/>
    <xf numFmtId="38" fontId="4" fillId="36" borderId="2" xfId="0" applyNumberFormat="1" applyFont="1" applyFill="1" applyBorder="1"/>
    <xf numFmtId="0" fontId="27" fillId="0" borderId="2" xfId="0" applyFont="1" applyFill="1" applyBorder="1" applyAlignment="1">
      <alignment horizontal="center" vertical="center"/>
    </xf>
    <xf numFmtId="0" fontId="28" fillId="0" borderId="2" xfId="44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9" fontId="28" fillId="0" borderId="2" xfId="44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/>
    <xf numFmtId="14" fontId="2" fillId="4" borderId="18" xfId="1" applyNumberFormat="1" applyFont="1" applyFill="1" applyBorder="1" applyAlignment="1"/>
    <xf numFmtId="0" fontId="4" fillId="3" borderId="0" xfId="0" applyFont="1" applyFill="1" applyBorder="1" applyAlignment="1"/>
    <xf numFmtId="14" fontId="2" fillId="3" borderId="18" xfId="1" applyNumberFormat="1" applyFont="1" applyFill="1" applyBorder="1" applyAlignment="1"/>
    <xf numFmtId="0" fontId="4" fillId="36" borderId="4" xfId="0" applyFont="1" applyFill="1" applyBorder="1" applyAlignment="1"/>
    <xf numFmtId="14" fontId="2" fillId="36" borderId="20" xfId="1" applyNumberFormat="1" applyFont="1" applyFill="1" applyBorder="1" applyAlignment="1"/>
    <xf numFmtId="0" fontId="4" fillId="37" borderId="0" xfId="0" applyFont="1" applyFill="1" applyBorder="1" applyAlignment="1"/>
    <xf numFmtId="14" fontId="2" fillId="37" borderId="18" xfId="1" applyNumberFormat="1" applyFont="1" applyFill="1" applyBorder="1" applyAlignment="1"/>
    <xf numFmtId="0" fontId="2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4" fillId="37" borderId="0" xfId="0" applyFont="1" applyFill="1" applyBorder="1"/>
    <xf numFmtId="0" fontId="4" fillId="4" borderId="0" xfId="0" applyFont="1" applyFill="1" applyBorder="1"/>
    <xf numFmtId="0" fontId="4" fillId="3" borderId="0" xfId="0" applyFont="1" applyFill="1" applyBorder="1"/>
    <xf numFmtId="0" fontId="4" fillId="36" borderId="4" xfId="0" applyFont="1" applyFill="1" applyBorder="1"/>
    <xf numFmtId="38" fontId="0" fillId="0" borderId="0" xfId="0" applyNumberFormat="1" applyAlignment="1">
      <alignment horizontal="left"/>
    </xf>
    <xf numFmtId="38" fontId="4" fillId="0" borderId="0" xfId="0" applyNumberFormat="1" applyFont="1" applyAlignment="1">
      <alignment horizontal="left"/>
    </xf>
    <xf numFmtId="38" fontId="21" fillId="0" borderId="2" xfId="0" applyNumberFormat="1" applyFont="1" applyBorder="1" applyAlignment="1">
      <alignment horizontal="left" vertical="top" wrapText="1"/>
    </xf>
    <xf numFmtId="38" fontId="4" fillId="0" borderId="2" xfId="0" applyNumberFormat="1" applyFont="1" applyFill="1" applyBorder="1" applyAlignment="1">
      <alignment horizontal="left" wrapText="1"/>
    </xf>
    <xf numFmtId="38" fontId="0" fillId="0" borderId="0" xfId="0" applyNumberFormat="1" applyAlignment="1">
      <alignment horizontal="left" wrapText="1"/>
    </xf>
    <xf numFmtId="38" fontId="0" fillId="0" borderId="0" xfId="1" applyNumberFormat="1" applyFont="1"/>
    <xf numFmtId="38" fontId="4" fillId="0" borderId="0" xfId="1" applyNumberFormat="1" applyFont="1"/>
    <xf numFmtId="38" fontId="0" fillId="0" borderId="0" xfId="1" applyNumberFormat="1" applyFont="1" applyBorder="1"/>
    <xf numFmtId="38" fontId="0" fillId="0" borderId="0" xfId="0" applyNumberFormat="1"/>
    <xf numFmtId="38" fontId="24" fillId="0" borderId="15" xfId="0" applyNumberFormat="1" applyFont="1" applyBorder="1" applyAlignment="1"/>
    <xf numFmtId="38" fontId="6" fillId="37" borderId="17" xfId="0" applyNumberFormat="1" applyFont="1" applyFill="1" applyBorder="1" applyAlignment="1"/>
    <xf numFmtId="38" fontId="6" fillId="4" borderId="17" xfId="0" applyNumberFormat="1" applyFont="1" applyFill="1" applyBorder="1" applyAlignment="1"/>
    <xf numFmtId="38" fontId="6" fillId="3" borderId="17" xfId="0" applyNumberFormat="1" applyFont="1" applyFill="1" applyBorder="1" applyAlignment="1"/>
    <xf numFmtId="38" fontId="6" fillId="36" borderId="19" xfId="0" applyNumberFormat="1" applyFont="1" applyFill="1" applyBorder="1" applyAlignment="1"/>
    <xf numFmtId="38" fontId="2" fillId="0" borderId="0" xfId="1" applyNumberFormat="1" applyFont="1"/>
    <xf numFmtId="38" fontId="21" fillId="3" borderId="2" xfId="1" applyNumberFormat="1" applyFont="1" applyFill="1" applyBorder="1" applyAlignment="1">
      <alignment horizontal="center" vertical="top" wrapText="1"/>
    </xf>
    <xf numFmtId="38" fontId="21" fillId="36" borderId="2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43" fontId="21" fillId="37" borderId="2" xfId="1" applyNumberFormat="1" applyFont="1" applyFill="1" applyBorder="1" applyAlignment="1">
      <alignment horizontal="center" vertical="top" wrapText="1"/>
    </xf>
    <xf numFmtId="168" fontId="21" fillId="4" borderId="2" xfId="1" applyNumberFormat="1" applyFont="1" applyFill="1" applyBorder="1" applyAlignment="1">
      <alignment horizontal="center" vertical="top" wrapText="1"/>
    </xf>
    <xf numFmtId="38" fontId="21" fillId="4" borderId="2" xfId="1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164" fontId="6" fillId="2" borderId="2" xfId="0" applyNumberFormat="1" applyFont="1" applyFill="1" applyBorder="1"/>
    <xf numFmtId="0" fontId="4" fillId="2" borderId="2" xfId="0" applyFont="1" applyFill="1" applyBorder="1" applyAlignment="1">
      <alignment wrapText="1"/>
    </xf>
    <xf numFmtId="38" fontId="4" fillId="2" borderId="2" xfId="0" applyNumberFormat="1" applyFont="1" applyFill="1" applyBorder="1" applyAlignment="1">
      <alignment horizontal="left" wrapText="1"/>
    </xf>
    <xf numFmtId="38" fontId="4" fillId="2" borderId="2" xfId="1" applyNumberFormat="1" applyFont="1" applyFill="1" applyBorder="1"/>
    <xf numFmtId="40" fontId="6" fillId="2" borderId="2" xfId="1" applyNumberFormat="1" applyFont="1" applyFill="1" applyBorder="1"/>
    <xf numFmtId="164" fontId="6" fillId="2" borderId="2" xfId="0" applyNumberFormat="1" applyFont="1" applyFill="1" applyBorder="1" applyAlignment="1">
      <alignment wrapText="1"/>
    </xf>
    <xf numFmtId="0" fontId="4" fillId="39" borderId="2" xfId="0" applyFont="1" applyFill="1" applyBorder="1"/>
    <xf numFmtId="0" fontId="4" fillId="2" borderId="2" xfId="0" quotePrefix="1" applyFont="1" applyFill="1" applyBorder="1"/>
    <xf numFmtId="38" fontId="4" fillId="0" borderId="0" xfId="0" applyNumberFormat="1" applyFont="1" applyFill="1"/>
    <xf numFmtId="38" fontId="4" fillId="0" borderId="2" xfId="1" applyNumberFormat="1" applyFont="1" applyFill="1" applyBorder="1"/>
    <xf numFmtId="40" fontId="4" fillId="0" borderId="2" xfId="1" applyNumberFormat="1" applyFont="1" applyFill="1" applyBorder="1"/>
    <xf numFmtId="38" fontId="4" fillId="0" borderId="5" xfId="0" applyNumberFormat="1" applyFont="1" applyFill="1" applyBorder="1"/>
    <xf numFmtId="1" fontId="6" fillId="40" borderId="2" xfId="0" applyNumberFormat="1" applyFont="1" applyFill="1" applyBorder="1"/>
    <xf numFmtId="164" fontId="6" fillId="40" borderId="2" xfId="0" applyNumberFormat="1" applyFont="1" applyFill="1" applyBorder="1"/>
    <xf numFmtId="0" fontId="4" fillId="40" borderId="2" xfId="0" applyFont="1" applyFill="1" applyBorder="1"/>
    <xf numFmtId="0" fontId="4" fillId="40" borderId="2" xfId="0" applyFont="1" applyFill="1" applyBorder="1" applyAlignment="1">
      <alignment horizontal="left"/>
    </xf>
    <xf numFmtId="165" fontId="4" fillId="40" borderId="2" xfId="0" applyNumberFormat="1" applyFont="1" applyFill="1" applyBorder="1" applyAlignment="1">
      <alignment horizontal="left"/>
    </xf>
    <xf numFmtId="0" fontId="4" fillId="40" borderId="2" xfId="0" applyFont="1" applyFill="1" applyBorder="1" applyAlignment="1">
      <alignment wrapText="1"/>
    </xf>
    <xf numFmtId="38" fontId="4" fillId="40" borderId="2" xfId="0" applyNumberFormat="1" applyFont="1" applyFill="1" applyBorder="1" applyAlignment="1">
      <alignment horizontal="left" wrapText="1"/>
    </xf>
    <xf numFmtId="38" fontId="4" fillId="40" borderId="2" xfId="1" applyNumberFormat="1" applyFont="1" applyFill="1" applyBorder="1"/>
    <xf numFmtId="40" fontId="4" fillId="40" borderId="2" xfId="1" applyNumberFormat="1" applyFont="1" applyFill="1" applyBorder="1"/>
    <xf numFmtId="40" fontId="6" fillId="40" borderId="2" xfId="1" applyNumberFormat="1" applyFont="1" applyFill="1" applyBorder="1"/>
    <xf numFmtId="0" fontId="6" fillId="40" borderId="2" xfId="0" applyFont="1" applyFill="1" applyBorder="1"/>
    <xf numFmtId="38" fontId="4" fillId="40" borderId="2" xfId="0" applyNumberFormat="1" applyFont="1" applyFill="1" applyBorder="1"/>
    <xf numFmtId="164" fontId="6" fillId="40" borderId="0" xfId="0" applyNumberFormat="1" applyFont="1" applyFill="1" applyBorder="1"/>
    <xf numFmtId="0" fontId="4" fillId="40" borderId="0" xfId="0" applyFont="1" applyFill="1" applyBorder="1"/>
    <xf numFmtId="0" fontId="4" fillId="40" borderId="0" xfId="0" applyFont="1" applyFill="1" applyBorder="1" applyAlignment="1">
      <alignment horizontal="left"/>
    </xf>
    <xf numFmtId="165" fontId="4" fillId="40" borderId="0" xfId="0" applyNumberFormat="1" applyFont="1" applyFill="1" applyBorder="1" applyAlignment="1">
      <alignment horizontal="left"/>
    </xf>
    <xf numFmtId="0" fontId="6" fillId="40" borderId="0" xfId="0" applyFont="1" applyFill="1" applyBorder="1"/>
    <xf numFmtId="0" fontId="4" fillId="40" borderId="0" xfId="0" applyFont="1" applyFill="1" applyBorder="1" applyAlignment="1">
      <alignment wrapText="1"/>
    </xf>
    <xf numFmtId="38" fontId="4" fillId="40" borderId="0" xfId="0" applyNumberFormat="1" applyFont="1" applyFill="1" applyBorder="1" applyAlignment="1">
      <alignment horizontal="left" wrapText="1"/>
    </xf>
    <xf numFmtId="38" fontId="4" fillId="40" borderId="0" xfId="1" applyNumberFormat="1" applyFont="1" applyFill="1" applyBorder="1"/>
    <xf numFmtId="40" fontId="4" fillId="40" borderId="0" xfId="1" applyNumberFormat="1" applyFont="1" applyFill="1" applyBorder="1"/>
    <xf numFmtId="40" fontId="6" fillId="40" borderId="0" xfId="1" applyNumberFormat="1" applyFont="1" applyFill="1" applyBorder="1"/>
    <xf numFmtId="164" fontId="6" fillId="41" borderId="0" xfId="0" applyNumberFormat="1" applyFont="1" applyFill="1" applyBorder="1"/>
    <xf numFmtId="0" fontId="4" fillId="41" borderId="0" xfId="0" applyFont="1" applyFill="1" applyBorder="1"/>
    <xf numFmtId="0" fontId="4" fillId="41" borderId="0" xfId="0" applyFont="1" applyFill="1" applyBorder="1" applyAlignment="1">
      <alignment horizontal="left"/>
    </xf>
    <xf numFmtId="165" fontId="4" fillId="41" borderId="0" xfId="0" applyNumberFormat="1" applyFont="1" applyFill="1" applyBorder="1" applyAlignment="1">
      <alignment horizontal="left"/>
    </xf>
    <xf numFmtId="0" fontId="6" fillId="41" borderId="0" xfId="0" applyFont="1" applyFill="1" applyBorder="1"/>
    <xf numFmtId="0" fontId="4" fillId="41" borderId="0" xfId="0" applyFont="1" applyFill="1" applyBorder="1" applyAlignment="1">
      <alignment wrapText="1"/>
    </xf>
    <xf numFmtId="38" fontId="4" fillId="41" borderId="0" xfId="0" applyNumberFormat="1" applyFont="1" applyFill="1" applyBorder="1" applyAlignment="1">
      <alignment horizontal="left" wrapText="1"/>
    </xf>
    <xf numFmtId="38" fontId="4" fillId="41" borderId="0" xfId="1" applyNumberFormat="1" applyFont="1" applyFill="1" applyBorder="1"/>
    <xf numFmtId="40" fontId="4" fillId="41" borderId="0" xfId="1" applyNumberFormat="1" applyFont="1" applyFill="1" applyBorder="1"/>
    <xf numFmtId="40" fontId="6" fillId="41" borderId="0" xfId="1" applyNumberFormat="1" applyFont="1" applyFill="1" applyBorder="1"/>
    <xf numFmtId="38" fontId="31" fillId="37" borderId="2" xfId="1" applyNumberFormat="1" applyFont="1" applyFill="1" applyBorder="1" applyAlignment="1">
      <alignment horizontal="center" vertical="top" wrapText="1"/>
    </xf>
    <xf numFmtId="38" fontId="4" fillId="37" borderId="2" xfId="0" applyNumberFormat="1" applyFont="1" applyFill="1" applyBorder="1"/>
    <xf numFmtId="38" fontId="4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left"/>
    </xf>
    <xf numFmtId="38" fontId="4" fillId="37" borderId="5" xfId="0" applyNumberFormat="1" applyFont="1" applyFill="1" applyBorder="1"/>
    <xf numFmtId="164" fontId="6" fillId="0" borderId="2" xfId="0" applyNumberFormat="1" applyFont="1" applyFill="1" applyBorder="1" applyAlignment="1">
      <alignment horizontal="left"/>
    </xf>
    <xf numFmtId="38" fontId="4" fillId="4" borderId="5" xfId="0" applyNumberFormat="1" applyFont="1" applyFill="1" applyBorder="1"/>
    <xf numFmtId="38" fontId="4" fillId="36" borderId="5" xfId="0" applyNumberFormat="1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6" fillId="2" borderId="2" xfId="0" applyNumberFormat="1" applyFont="1" applyFill="1" applyBorder="1" applyAlignment="1">
      <alignment vertical="top" wrapText="1"/>
    </xf>
    <xf numFmtId="1" fontId="6" fillId="0" borderId="0" xfId="0" applyNumberFormat="1" applyFont="1" applyAlignment="1">
      <alignment horizontal="left"/>
    </xf>
    <xf numFmtId="0" fontId="6" fillId="0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40" borderId="2" xfId="0" applyFont="1" applyFill="1" applyBorder="1" applyAlignment="1">
      <alignment vertical="top" wrapText="1"/>
    </xf>
    <xf numFmtId="0" fontId="26" fillId="0" borderId="0" xfId="44" applyFont="1" applyFill="1" applyBorder="1" applyAlignment="1">
      <alignment horizontal="center" vertical="center"/>
    </xf>
    <xf numFmtId="0" fontId="26" fillId="0" borderId="22" xfId="44" applyFont="1" applyFill="1" applyBorder="1" applyAlignment="1">
      <alignment horizontal="center" vertical="center"/>
    </xf>
    <xf numFmtId="38" fontId="23" fillId="0" borderId="3" xfId="1" applyNumberFormat="1" applyFont="1" applyBorder="1" applyAlignment="1">
      <alignment horizontal="center"/>
    </xf>
    <xf numFmtId="38" fontId="23" fillId="0" borderId="16" xfId="1" applyNumberFormat="1" applyFont="1" applyBorder="1" applyAlignment="1">
      <alignment horizontal="center"/>
    </xf>
    <xf numFmtId="1" fontId="26" fillId="0" borderId="0" xfId="0" applyNumberFormat="1" applyFont="1" applyAlignment="1">
      <alignment vertical="center"/>
    </xf>
    <xf numFmtId="14" fontId="4" fillId="0" borderId="0" xfId="0" applyNumberFormat="1" applyFont="1" applyAlignment="1"/>
    <xf numFmtId="1" fontId="6" fillId="0" borderId="0" xfId="1" applyNumberFormat="1" applyFont="1" applyBorder="1" applyAlignment="1">
      <alignment horizontal="center"/>
    </xf>
    <xf numFmtId="0" fontId="6" fillId="0" borderId="0" xfId="0" applyFont="1" applyFill="1" applyBorder="1"/>
  </cellXfs>
  <cellStyles count="45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2C982C25-D0E1-4345-A270-A82B3CB53F79}"/>
    <cellStyle name="60% - Accent2 2" xfId="38" xr:uid="{F0A073EA-C25A-4C97-9888-1926E52FF92A}"/>
    <cellStyle name="60% - Accent3 2" xfId="39" xr:uid="{8966F388-397D-4758-8DFF-7AB5B2884BBA}"/>
    <cellStyle name="60% - Accent4 2" xfId="40" xr:uid="{A8F3A959-ED8F-49E2-A6EB-AB519125ADBA}"/>
    <cellStyle name="60% - Accent5 2" xfId="41" xr:uid="{597DB12B-0521-42AF-A205-8395093C99C3}"/>
    <cellStyle name="60% - Accent6 2" xfId="42" xr:uid="{5F0F6992-9D15-46A0-90E3-A2056EEFDC6A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urrency" xfId="43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DD765D3A-0C79-4B02-BCEB-F4753E7C749F}"/>
    <cellStyle name="Normal" xfId="0" builtinId="0"/>
    <cellStyle name="Normal 11" xfId="44" xr:uid="{7B0E6E7A-A650-4EC6-838D-895641C7AD99}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9A6E4"/>
      <color rgb="FF008FF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10</xdr:col>
      <xdr:colOff>276225</xdr:colOff>
      <xdr:row>18</xdr:row>
      <xdr:rowOff>57150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778A5C0-A0FC-485E-B6C6-178BCB17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8575"/>
          <a:ext cx="3933825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57150</xdr:rowOff>
    </xdr:from>
    <xdr:to>
      <xdr:col>11</xdr:col>
      <xdr:colOff>361371</xdr:colOff>
      <xdr:row>19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A15FAF-FE64-4D57-B00A-F0F13F6F45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25"/>
        <a:stretch/>
      </xdr:blipFill>
      <xdr:spPr>
        <a:xfrm>
          <a:off x="4105275" y="57150"/>
          <a:ext cx="4628571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FCA3-4AFF-4B30-9DF2-48CB73A13302}">
  <sheetPr>
    <pageSetUpPr fitToPage="1"/>
  </sheetPr>
  <dimension ref="A1:Z425"/>
  <sheetViews>
    <sheetView tabSelected="1" zoomScale="90" zoomScaleNormal="90" workbookViewId="0">
      <pane ySplit="7" topLeftCell="A8" activePane="bottomLeft" state="frozen"/>
      <selection pane="bottomLeft" activeCell="D5" sqref="D5"/>
    </sheetView>
  </sheetViews>
  <sheetFormatPr defaultColWidth="9.140625" defaultRowHeight="15" outlineLevelRow="2" x14ac:dyDescent="0.25"/>
  <cols>
    <col min="1" max="1" width="43.42578125" style="54" hidden="1" customWidth="1"/>
    <col min="2" max="2" width="7.140625" style="5" customWidth="1"/>
    <col min="3" max="3" width="8" style="18" bestFit="1" customWidth="1"/>
    <col min="4" max="4" width="5.7109375" style="6" customWidth="1"/>
    <col min="5" max="5" width="47.5703125" style="7" customWidth="1"/>
    <col min="6" max="6" width="50.140625" style="18" customWidth="1"/>
    <col min="7" max="7" width="6.85546875" style="18" customWidth="1"/>
    <col min="8" max="8" width="7.85546875" style="8" customWidth="1"/>
    <col min="9" max="9" width="8" style="8" hidden="1" customWidth="1"/>
    <col min="10" max="10" width="13" style="92" hidden="1" customWidth="1"/>
    <col min="11" max="11" width="11.42578125" style="93" hidden="1" customWidth="1"/>
    <col min="12" max="12" width="13.5703125" style="9" hidden="1" customWidth="1"/>
    <col min="13" max="13" width="12.140625" style="41" customWidth="1"/>
    <col min="14" max="14" width="12.140625" style="102" customWidth="1"/>
    <col min="15" max="15" width="14.5703125" style="36" customWidth="1"/>
    <col min="16" max="16" width="10.42578125" style="39" bestFit="1" customWidth="1"/>
    <col min="17" max="17" width="12.140625" style="93" customWidth="1"/>
    <col min="18" max="18" width="14.42578125" style="9" customWidth="1"/>
    <col min="19" max="19" width="10.42578125" style="9" bestFit="1" customWidth="1"/>
    <col min="20" max="20" width="12.42578125" style="93" customWidth="1"/>
    <col min="21" max="21" width="14.42578125" style="9" customWidth="1"/>
    <col min="22" max="22" width="10.42578125" style="9" bestFit="1" customWidth="1"/>
    <col min="23" max="23" width="11.42578125" style="93" customWidth="1"/>
    <col min="24" max="24" width="13.5703125" style="9" customWidth="1"/>
    <col min="25" max="25" width="4.7109375" style="167" customWidth="1"/>
    <col min="26" max="16384" width="9.140625" style="18"/>
  </cols>
  <sheetData>
    <row r="1" spans="1:25" ht="15.75" customHeight="1" x14ac:dyDescent="0.25">
      <c r="B1" s="178" t="s">
        <v>0</v>
      </c>
      <c r="C1" s="178"/>
      <c r="D1" s="178"/>
      <c r="E1" s="178"/>
      <c r="H1" s="18"/>
      <c r="I1" s="18"/>
      <c r="J1" s="88"/>
      <c r="M1" s="40"/>
      <c r="N1" s="96"/>
    </row>
    <row r="2" spans="1:25" s="3" customFormat="1" ht="15.75" customHeight="1" x14ac:dyDescent="0.25">
      <c r="A2" s="178"/>
      <c r="B2" s="178"/>
      <c r="C2" s="178"/>
      <c r="D2" s="178"/>
      <c r="E2" s="178"/>
      <c r="G2" s="3" t="s">
        <v>1</v>
      </c>
      <c r="J2" s="89"/>
      <c r="K2" s="94"/>
      <c r="L2" s="4"/>
      <c r="M2" s="81"/>
      <c r="R2" s="180"/>
      <c r="S2" s="180"/>
      <c r="T2" s="94"/>
      <c r="U2" s="4"/>
      <c r="V2" s="4"/>
      <c r="W2" s="94"/>
      <c r="X2" s="4"/>
      <c r="Y2" s="168"/>
    </row>
    <row r="3" spans="1:25" s="3" customFormat="1" x14ac:dyDescent="0.25">
      <c r="B3" s="170" t="s">
        <v>349</v>
      </c>
      <c r="C3" s="179"/>
      <c r="D3" s="1"/>
      <c r="E3" s="2"/>
      <c r="F3" s="24" t="s">
        <v>331</v>
      </c>
      <c r="G3" s="20"/>
      <c r="J3" s="89"/>
      <c r="K3" s="94"/>
      <c r="L3" s="4"/>
      <c r="S3" s="37"/>
      <c r="T3" s="94"/>
      <c r="U3" s="4"/>
      <c r="V3" s="4"/>
      <c r="W3" s="94"/>
      <c r="X3" s="4"/>
      <c r="Y3" s="168"/>
    </row>
    <row r="4" spans="1:25" s="3" customFormat="1" x14ac:dyDescent="0.25">
      <c r="C4" s="1"/>
      <c r="D4" s="1"/>
      <c r="E4" s="2"/>
      <c r="F4" s="181"/>
      <c r="G4" s="11"/>
      <c r="J4" s="89"/>
      <c r="K4" s="94"/>
      <c r="L4" s="82" t="s">
        <v>365</v>
      </c>
      <c r="O4" s="112" t="s">
        <v>366</v>
      </c>
      <c r="R4" s="113" t="s">
        <v>389</v>
      </c>
      <c r="T4" s="94"/>
      <c r="U4" s="114" t="s">
        <v>367</v>
      </c>
      <c r="W4" s="94"/>
      <c r="X4" s="4"/>
      <c r="Y4" s="168"/>
    </row>
    <row r="5" spans="1:25" s="3" customFormat="1" x14ac:dyDescent="0.25">
      <c r="A5" s="170"/>
      <c r="B5" s="1"/>
      <c r="C5" s="1"/>
      <c r="D5" s="1"/>
      <c r="J5" s="89"/>
      <c r="K5" s="94"/>
      <c r="M5" s="82"/>
      <c r="S5" s="37"/>
      <c r="T5" s="94"/>
      <c r="U5" s="4"/>
      <c r="V5" s="4"/>
      <c r="W5" s="94"/>
      <c r="X5" s="46" t="s">
        <v>334</v>
      </c>
      <c r="Y5" s="168"/>
    </row>
    <row r="6" spans="1:25" s="3" customFormat="1" x14ac:dyDescent="0.25">
      <c r="A6" s="170"/>
      <c r="B6" s="1"/>
      <c r="C6" s="1"/>
      <c r="D6" s="1"/>
      <c r="E6" s="2"/>
      <c r="J6" s="89"/>
      <c r="M6" s="83"/>
      <c r="S6" s="37"/>
      <c r="T6" s="94"/>
      <c r="U6" s="4"/>
      <c r="V6" s="4"/>
      <c r="W6" s="94"/>
      <c r="X6" s="10"/>
      <c r="Y6" s="168"/>
    </row>
    <row r="7" spans="1:25" s="35" customFormat="1" ht="30" x14ac:dyDescent="0.25">
      <c r="A7" s="32" t="s">
        <v>7</v>
      </c>
      <c r="B7" s="31" t="s">
        <v>2</v>
      </c>
      <c r="C7" s="31" t="s">
        <v>3</v>
      </c>
      <c r="D7" s="34" t="s">
        <v>4</v>
      </c>
      <c r="E7" s="31" t="s">
        <v>314</v>
      </c>
      <c r="F7" s="31" t="s">
        <v>5</v>
      </c>
      <c r="G7" s="31" t="s">
        <v>222</v>
      </c>
      <c r="H7" s="31" t="s">
        <v>223</v>
      </c>
      <c r="I7" s="90" t="s">
        <v>226</v>
      </c>
      <c r="J7" s="104" t="s">
        <v>340</v>
      </c>
      <c r="K7" s="63" t="s">
        <v>341</v>
      </c>
      <c r="L7" s="42" t="s">
        <v>342</v>
      </c>
      <c r="M7" s="159" t="s">
        <v>384</v>
      </c>
      <c r="N7" s="109" t="s">
        <v>320</v>
      </c>
      <c r="O7" s="110" t="s">
        <v>313</v>
      </c>
      <c r="P7" s="111" t="s">
        <v>245</v>
      </c>
      <c r="Q7" s="58" t="s">
        <v>322</v>
      </c>
      <c r="R7" s="59" t="s">
        <v>385</v>
      </c>
      <c r="S7" s="103" t="s">
        <v>323</v>
      </c>
      <c r="T7" s="59" t="s">
        <v>324</v>
      </c>
      <c r="U7" s="62" t="s">
        <v>327</v>
      </c>
      <c r="V7" s="104" t="s">
        <v>325</v>
      </c>
      <c r="W7" s="63" t="s">
        <v>326</v>
      </c>
      <c r="X7" s="30" t="s">
        <v>321</v>
      </c>
    </row>
    <row r="8" spans="1:25" s="3" customFormat="1" outlineLevel="2" x14ac:dyDescent="0.25">
      <c r="A8" s="16"/>
      <c r="B8" s="12" t="s">
        <v>139</v>
      </c>
      <c r="C8" s="13">
        <v>4701</v>
      </c>
      <c r="D8" s="14">
        <v>4</v>
      </c>
      <c r="E8" s="12" t="s">
        <v>173</v>
      </c>
      <c r="F8" s="12" t="s">
        <v>307</v>
      </c>
      <c r="G8" s="15">
        <v>1</v>
      </c>
      <c r="H8" s="15">
        <v>1</v>
      </c>
      <c r="I8" s="91"/>
      <c r="J8" s="64">
        <v>195</v>
      </c>
      <c r="K8" s="65">
        <f>_xlfn.XLOOKUP($H8,'FY21 Billing Rates'!$A$2:$A$13,'FY21 Billing Rates'!$C$2:$C$13,,0)*J8*3</f>
        <v>642.33000000000004</v>
      </c>
      <c r="L8" s="47"/>
      <c r="M8" s="47">
        <v>195</v>
      </c>
      <c r="N8" s="49">
        <f>_xlfn.XLOOKUP($H8,'FY22 Billing Rates'!$A$2:$A$13,'FY22 Billing Rates'!$C$2:$C$13,,0)*M8*3</f>
        <v>562.18499999999995</v>
      </c>
      <c r="O8" s="55"/>
      <c r="P8" s="55">
        <v>195</v>
      </c>
      <c r="Q8" s="56">
        <f>_xlfn.XLOOKUP($H8,'FY22 Billing Rates'!$A$2:$A$13,'FY22 Billing Rates'!$C$2:$C$13,,0)*P8*3</f>
        <v>562.18499999999995</v>
      </c>
      <c r="R8" s="60"/>
      <c r="S8" s="60">
        <v>195</v>
      </c>
      <c r="T8" s="61">
        <f>_xlfn.XLOOKUP($H8,'FY22 Billing Rates'!$A$2:$A$13,'FY22 Billing Rates'!$C$2:$C$13,,0)*S8*3</f>
        <v>562.18499999999995</v>
      </c>
      <c r="U8" s="64"/>
      <c r="V8" s="64">
        <v>195</v>
      </c>
      <c r="W8" s="65">
        <f>_xlfn.XLOOKUP($H8,'FY22 Billing Rates'!$A$2:$A$13,'FY22 Billing Rates'!$C$2:$C$13,,0)*V8*3</f>
        <v>562.18499999999995</v>
      </c>
      <c r="X8" s="51">
        <f>N8+Q8+T8+W8</f>
        <v>2248.7399999999998</v>
      </c>
    </row>
    <row r="9" spans="1:25" s="3" customFormat="1" outlineLevel="2" x14ac:dyDescent="0.25">
      <c r="A9" s="16"/>
      <c r="B9" s="12" t="s">
        <v>177</v>
      </c>
      <c r="C9" s="13">
        <v>4713</v>
      </c>
      <c r="D9" s="14">
        <v>4</v>
      </c>
      <c r="E9" s="12" t="s">
        <v>178</v>
      </c>
      <c r="F9" s="12" t="s">
        <v>307</v>
      </c>
      <c r="G9" s="15">
        <v>1</v>
      </c>
      <c r="H9" s="15">
        <v>1</v>
      </c>
      <c r="I9" s="91"/>
      <c r="J9" s="64">
        <v>9668</v>
      </c>
      <c r="K9" s="65">
        <f>_xlfn.XLOOKUP($H9,'FY21 Billing Rates'!$A$2:$A$13,'FY21 Billing Rates'!$C$2:$C$13,,0)*J9*3</f>
        <v>31846.392</v>
      </c>
      <c r="L9" s="47"/>
      <c r="M9" s="47">
        <v>9668</v>
      </c>
      <c r="N9" s="49">
        <f>_xlfn.XLOOKUP($H9,'FY22 Billing Rates'!$A$2:$A$13,'FY22 Billing Rates'!$C$2:$C$13,,0)*M9*3</f>
        <v>27872.844000000001</v>
      </c>
      <c r="O9" s="55"/>
      <c r="P9" s="55">
        <v>9668</v>
      </c>
      <c r="Q9" s="56">
        <f>_xlfn.XLOOKUP($H9,'FY22 Billing Rates'!$A$2:$A$13,'FY22 Billing Rates'!$C$2:$C$13,,0)*P9*3</f>
        <v>27872.844000000001</v>
      </c>
      <c r="R9" s="60"/>
      <c r="S9" s="60">
        <v>9668</v>
      </c>
      <c r="T9" s="61">
        <f>_xlfn.XLOOKUP($H9,'FY22 Billing Rates'!$A$2:$A$13,'FY22 Billing Rates'!$C$2:$C$13,,0)*S9*3</f>
        <v>27872.844000000001</v>
      </c>
      <c r="U9" s="64"/>
      <c r="V9" s="64">
        <v>9668</v>
      </c>
      <c r="W9" s="65">
        <f>_xlfn.XLOOKUP($H9,'FY22 Billing Rates'!$A$2:$A$13,'FY22 Billing Rates'!$C$2:$C$13,,0)*V9*3</f>
        <v>27872.844000000001</v>
      </c>
      <c r="X9" s="51">
        <f>N9+Q9+T9+W9</f>
        <v>111491.376</v>
      </c>
    </row>
    <row r="10" spans="1:25" s="3" customFormat="1" outlineLevel="2" x14ac:dyDescent="0.25">
      <c r="A10" s="16"/>
      <c r="B10" s="12" t="s">
        <v>177</v>
      </c>
      <c r="C10" s="13">
        <v>4713</v>
      </c>
      <c r="D10" s="14">
        <v>4</v>
      </c>
      <c r="E10" s="12" t="s">
        <v>178</v>
      </c>
      <c r="F10" s="12" t="s">
        <v>307</v>
      </c>
      <c r="G10" s="15">
        <v>3</v>
      </c>
      <c r="H10" s="15">
        <v>3</v>
      </c>
      <c r="I10" s="91"/>
      <c r="J10" s="64">
        <v>4900</v>
      </c>
      <c r="K10" s="65">
        <f>_xlfn.XLOOKUP($H10,'FY21 Billing Rates'!$A$2:$A$13,'FY21 Billing Rates'!$C$2:$C$13,,0)*J10*3</f>
        <v>5145</v>
      </c>
      <c r="L10" s="47"/>
      <c r="M10" s="47">
        <v>4900</v>
      </c>
      <c r="N10" s="49">
        <f>_xlfn.XLOOKUP($H10,'FY22 Billing Rates'!$A$2:$A$13,'FY22 Billing Rates'!$C$2:$C$13,,0)*M10*3</f>
        <v>5145</v>
      </c>
      <c r="O10" s="55"/>
      <c r="P10" s="55">
        <v>4900</v>
      </c>
      <c r="Q10" s="56">
        <f>_xlfn.XLOOKUP($H10,'FY22 Billing Rates'!$A$2:$A$13,'FY22 Billing Rates'!$C$2:$C$13,,0)*P10*3</f>
        <v>5145</v>
      </c>
      <c r="R10" s="60"/>
      <c r="S10" s="60">
        <v>4900</v>
      </c>
      <c r="T10" s="61">
        <f>_xlfn.XLOOKUP($H10,'FY22 Billing Rates'!$A$2:$A$13,'FY22 Billing Rates'!$C$2:$C$13,,0)*S10*3</f>
        <v>5145</v>
      </c>
      <c r="U10" s="64"/>
      <c r="V10" s="64">
        <v>4900</v>
      </c>
      <c r="W10" s="65">
        <f>_xlfn.XLOOKUP($H10,'FY22 Billing Rates'!$A$2:$A$13,'FY22 Billing Rates'!$C$2:$C$13,,0)*V10*3</f>
        <v>5145</v>
      </c>
      <c r="X10" s="51">
        <f>N10+Q10+T10+W10</f>
        <v>20580</v>
      </c>
    </row>
    <row r="11" spans="1:25" s="3" customFormat="1" outlineLevel="1" x14ac:dyDescent="0.25">
      <c r="A11" s="128"/>
      <c r="B11" s="129"/>
      <c r="C11" s="130"/>
      <c r="D11" s="131"/>
      <c r="E11" s="129"/>
      <c r="F11" s="127" t="s">
        <v>308</v>
      </c>
      <c r="G11" s="132"/>
      <c r="H11" s="132"/>
      <c r="I11" s="133">
        <v>14763</v>
      </c>
      <c r="J11" s="134"/>
      <c r="K11" s="135"/>
      <c r="L11" s="134"/>
      <c r="M11" s="134">
        <f>SUBTOTAL(9,M8:M10)</f>
        <v>14763</v>
      </c>
      <c r="N11" s="135"/>
      <c r="O11" s="134"/>
      <c r="P11" s="134">
        <f>SUBTOTAL(9,P8:P10)</f>
        <v>14763</v>
      </c>
      <c r="Q11" s="135"/>
      <c r="R11" s="134"/>
      <c r="S11" s="134">
        <f>SUBTOTAL(9,S8:S10)</f>
        <v>14763</v>
      </c>
      <c r="T11" s="135"/>
      <c r="U11" s="134"/>
      <c r="V11" s="134">
        <f>SUBTOTAL(9,V8:V10)</f>
        <v>14763</v>
      </c>
      <c r="W11" s="135"/>
      <c r="X11" s="136"/>
      <c r="Y11" s="3" t="s">
        <v>392</v>
      </c>
    </row>
    <row r="12" spans="1:25" s="3" customFormat="1" outlineLevel="2" x14ac:dyDescent="0.25">
      <c r="A12" s="16"/>
      <c r="B12" s="12" t="s">
        <v>33</v>
      </c>
      <c r="C12" s="13">
        <v>1050</v>
      </c>
      <c r="D12" s="14">
        <v>4</v>
      </c>
      <c r="E12" s="12" t="s">
        <v>34</v>
      </c>
      <c r="F12" s="12" t="s">
        <v>246</v>
      </c>
      <c r="G12" s="15">
        <v>3</v>
      </c>
      <c r="H12" s="15">
        <v>3</v>
      </c>
      <c r="I12" s="91"/>
      <c r="J12" s="64">
        <v>492</v>
      </c>
      <c r="K12" s="65">
        <f>_xlfn.XLOOKUP($H12,'FY21 Billing Rates'!$A$2:$A$13,'FY21 Billing Rates'!$C$2:$C$13,,0)*J12*3</f>
        <v>516.59999999999991</v>
      </c>
      <c r="L12" s="47"/>
      <c r="M12" s="47">
        <v>584</v>
      </c>
      <c r="N12" s="49">
        <f>_xlfn.XLOOKUP($H12,'FY22 Billing Rates'!$A$2:$A$13,'FY22 Billing Rates'!$C$2:$C$13,,0)*M12*3</f>
        <v>613.19999999999993</v>
      </c>
      <c r="O12" s="55"/>
      <c r="P12" s="55">
        <v>584</v>
      </c>
      <c r="Q12" s="56">
        <f>_xlfn.XLOOKUP($H12,'FY22 Billing Rates'!$A$2:$A$13,'FY22 Billing Rates'!$C$2:$C$13,,0)*P12*3</f>
        <v>613.19999999999993</v>
      </c>
      <c r="R12" s="60"/>
      <c r="S12" s="60">
        <v>584</v>
      </c>
      <c r="T12" s="61">
        <f>_xlfn.XLOOKUP($H12,'FY22 Billing Rates'!$A$2:$A$13,'FY22 Billing Rates'!$C$2:$C$13,,0)*S12*3</f>
        <v>613.19999999999993</v>
      </c>
      <c r="U12" s="64"/>
      <c r="V12" s="64">
        <v>584</v>
      </c>
      <c r="W12" s="65">
        <f>_xlfn.XLOOKUP($H12,'FY22 Billing Rates'!$A$2:$A$13,'FY22 Billing Rates'!$C$2:$C$13,,0)*V12*3</f>
        <v>613.19999999999993</v>
      </c>
      <c r="X12" s="51">
        <f t="shared" ref="X12:X22" si="0">N12+Q12+T12+W12</f>
        <v>2452.7999999999997</v>
      </c>
    </row>
    <row r="13" spans="1:25" s="3" customFormat="1" outlineLevel="2" x14ac:dyDescent="0.25">
      <c r="A13" s="16"/>
      <c r="B13" s="12" t="s">
        <v>33</v>
      </c>
      <c r="C13" s="13">
        <v>1050</v>
      </c>
      <c r="D13" s="14">
        <v>4</v>
      </c>
      <c r="E13" s="12" t="s">
        <v>34</v>
      </c>
      <c r="F13" s="12" t="s">
        <v>246</v>
      </c>
      <c r="G13" s="15">
        <v>1</v>
      </c>
      <c r="H13" s="15">
        <v>1</v>
      </c>
      <c r="I13" s="91"/>
      <c r="J13" s="64">
        <v>3764</v>
      </c>
      <c r="K13" s="65">
        <f>_xlfn.XLOOKUP($H13,'FY21 Billing Rates'!$A$2:$A$13,'FY21 Billing Rates'!$C$2:$C$13,,0)*J13*3</f>
        <v>12398.616000000002</v>
      </c>
      <c r="L13" s="47"/>
      <c r="M13" s="47">
        <v>4182</v>
      </c>
      <c r="N13" s="49">
        <f>_xlfn.XLOOKUP($H13,'FY22 Billing Rates'!$A$2:$A$13,'FY22 Billing Rates'!$C$2:$C$13,,0)*M13*3</f>
        <v>12056.706</v>
      </c>
      <c r="O13" s="55"/>
      <c r="P13" s="55">
        <v>4182</v>
      </c>
      <c r="Q13" s="56">
        <f>_xlfn.XLOOKUP($H13,'FY22 Billing Rates'!$A$2:$A$13,'FY22 Billing Rates'!$C$2:$C$13,,0)*P13*3</f>
        <v>12056.706</v>
      </c>
      <c r="R13" s="60"/>
      <c r="S13" s="60">
        <v>4182</v>
      </c>
      <c r="T13" s="61">
        <f>_xlfn.XLOOKUP($H13,'FY22 Billing Rates'!$A$2:$A$13,'FY22 Billing Rates'!$C$2:$C$13,,0)*S13*3</f>
        <v>12056.706</v>
      </c>
      <c r="U13" s="64"/>
      <c r="V13" s="64">
        <v>4182</v>
      </c>
      <c r="W13" s="65">
        <f>_xlfn.XLOOKUP($H13,'FY22 Billing Rates'!$A$2:$A$13,'FY22 Billing Rates'!$C$2:$C$13,,0)*V13*3</f>
        <v>12056.706</v>
      </c>
      <c r="X13" s="51">
        <f t="shared" si="0"/>
        <v>48226.824000000001</v>
      </c>
    </row>
    <row r="14" spans="1:25" s="3" customFormat="1" hidden="1" outlineLevel="2" x14ac:dyDescent="0.25">
      <c r="A14" s="16"/>
      <c r="B14" s="12" t="s">
        <v>33</v>
      </c>
      <c r="C14" s="13">
        <v>1050</v>
      </c>
      <c r="D14" s="14">
        <v>4</v>
      </c>
      <c r="E14" s="12" t="s">
        <v>34</v>
      </c>
      <c r="F14" s="12" t="s">
        <v>246</v>
      </c>
      <c r="G14" s="15">
        <v>1</v>
      </c>
      <c r="H14" s="15">
        <v>1</v>
      </c>
      <c r="I14" s="91"/>
      <c r="J14" s="64">
        <v>418</v>
      </c>
      <c r="K14" s="65">
        <f>_xlfn.XLOOKUP($H14,'FY21 Billing Rates'!$A$2:$A$13,'FY21 Billing Rates'!$C$2:$C$13,,0)*J14*3</f>
        <v>1376.8920000000003</v>
      </c>
      <c r="L14" s="47"/>
      <c r="M14" s="47"/>
      <c r="N14" s="49">
        <f>_xlfn.XLOOKUP($H14,'FY22 Billing Rates'!$A$2:$A$13,'FY22 Billing Rates'!$C$2:$C$13,,0)*M14*3</f>
        <v>0</v>
      </c>
      <c r="O14" s="55"/>
      <c r="P14" s="55"/>
      <c r="Q14" s="56">
        <f>_xlfn.XLOOKUP($H14,'FY22 Billing Rates'!$A$2:$A$13,'FY22 Billing Rates'!$C$2:$C$13,,0)*P14*3</f>
        <v>0</v>
      </c>
      <c r="R14" s="60"/>
      <c r="S14" s="60"/>
      <c r="T14" s="61">
        <f>_xlfn.XLOOKUP($H14,'FY22 Billing Rates'!$A$2:$A$13,'FY22 Billing Rates'!$C$2:$C$13,,0)*S14*3</f>
        <v>0</v>
      </c>
      <c r="U14" s="64"/>
      <c r="V14" s="64"/>
      <c r="W14" s="65">
        <f>_xlfn.XLOOKUP($H14,'FY22 Billing Rates'!$A$2:$A$13,'FY22 Billing Rates'!$C$2:$C$13,,0)*V14*3</f>
        <v>0</v>
      </c>
      <c r="X14" s="51">
        <f t="shared" si="0"/>
        <v>0</v>
      </c>
    </row>
    <row r="15" spans="1:25" s="19" customFormat="1" hidden="1" outlineLevel="2" x14ac:dyDescent="0.25">
      <c r="A15" s="16"/>
      <c r="B15" s="12" t="s">
        <v>33</v>
      </c>
      <c r="C15" s="13">
        <v>1050</v>
      </c>
      <c r="D15" s="14">
        <v>4</v>
      </c>
      <c r="E15" s="12" t="s">
        <v>34</v>
      </c>
      <c r="F15" s="12" t="s">
        <v>246</v>
      </c>
      <c r="G15" s="15">
        <v>3</v>
      </c>
      <c r="H15" s="15">
        <v>3</v>
      </c>
      <c r="I15" s="91"/>
      <c r="J15" s="64">
        <v>92</v>
      </c>
      <c r="K15" s="65">
        <f>_xlfn.XLOOKUP($H15,'FY21 Billing Rates'!$A$2:$A$13,'FY21 Billing Rates'!$C$2:$C$13,,0)*J15*3</f>
        <v>96.6</v>
      </c>
      <c r="L15" s="47"/>
      <c r="M15" s="47"/>
      <c r="N15" s="49">
        <f>_xlfn.XLOOKUP($H15,'FY22 Billing Rates'!$A$2:$A$13,'FY22 Billing Rates'!$C$2:$C$13,,0)*M15*3</f>
        <v>0</v>
      </c>
      <c r="O15" s="55"/>
      <c r="P15" s="55"/>
      <c r="Q15" s="56">
        <f>_xlfn.XLOOKUP($H15,'FY22 Billing Rates'!$A$2:$A$13,'FY22 Billing Rates'!$C$2:$C$13,,0)*P15*3</f>
        <v>0</v>
      </c>
      <c r="R15" s="60"/>
      <c r="S15" s="60"/>
      <c r="T15" s="61">
        <f>_xlfn.XLOOKUP($H15,'FY22 Billing Rates'!$A$2:$A$13,'FY22 Billing Rates'!$C$2:$C$13,,0)*S15*3</f>
        <v>0</v>
      </c>
      <c r="U15" s="64"/>
      <c r="V15" s="64"/>
      <c r="W15" s="65">
        <f>_xlfn.XLOOKUP($H15,'FY22 Billing Rates'!$A$2:$A$13,'FY22 Billing Rates'!$C$2:$C$13,,0)*V15*3</f>
        <v>0</v>
      </c>
      <c r="X15" s="51">
        <f t="shared" si="0"/>
        <v>0</v>
      </c>
    </row>
    <row r="16" spans="1:25" s="19" customFormat="1" outlineLevel="2" x14ac:dyDescent="0.25">
      <c r="A16" s="16"/>
      <c r="B16" s="12" t="s">
        <v>37</v>
      </c>
      <c r="C16" s="13">
        <v>1080</v>
      </c>
      <c r="D16" s="14">
        <v>4</v>
      </c>
      <c r="E16" s="12" t="s">
        <v>38</v>
      </c>
      <c r="F16" s="12" t="s">
        <v>246</v>
      </c>
      <c r="G16" s="15">
        <v>3</v>
      </c>
      <c r="H16" s="15">
        <v>3</v>
      </c>
      <c r="I16" s="91"/>
      <c r="J16" s="64">
        <v>289</v>
      </c>
      <c r="K16" s="65">
        <f>_xlfn.XLOOKUP($H16,'FY21 Billing Rates'!$A$2:$A$13,'FY21 Billing Rates'!$C$2:$C$13,,0)*J16*3</f>
        <v>303.45</v>
      </c>
      <c r="L16" s="47"/>
      <c r="M16" s="47">
        <v>289</v>
      </c>
      <c r="N16" s="49">
        <f>_xlfn.XLOOKUP($H16,'FY22 Billing Rates'!$A$2:$A$13,'FY22 Billing Rates'!$C$2:$C$13,,0)*M16*3</f>
        <v>303.45</v>
      </c>
      <c r="O16" s="55"/>
      <c r="P16" s="55">
        <v>289</v>
      </c>
      <c r="Q16" s="56">
        <f>_xlfn.XLOOKUP($H16,'FY22 Billing Rates'!$A$2:$A$13,'FY22 Billing Rates'!$C$2:$C$13,,0)*P16*3</f>
        <v>303.45</v>
      </c>
      <c r="R16" s="60"/>
      <c r="S16" s="60">
        <v>289</v>
      </c>
      <c r="T16" s="61">
        <f>_xlfn.XLOOKUP($H16,'FY22 Billing Rates'!$A$2:$A$13,'FY22 Billing Rates'!$C$2:$C$13,,0)*S16*3</f>
        <v>303.45</v>
      </c>
      <c r="U16" s="64"/>
      <c r="V16" s="64">
        <v>289</v>
      </c>
      <c r="W16" s="65">
        <f>_xlfn.XLOOKUP($H16,'FY22 Billing Rates'!$A$2:$A$13,'FY22 Billing Rates'!$C$2:$C$13,,0)*V16*3</f>
        <v>303.45</v>
      </c>
      <c r="X16" s="51">
        <f t="shared" si="0"/>
        <v>1213.8</v>
      </c>
    </row>
    <row r="17" spans="1:25" s="19" customFormat="1" outlineLevel="2" x14ac:dyDescent="0.25">
      <c r="A17" s="16"/>
      <c r="B17" s="12" t="s">
        <v>45</v>
      </c>
      <c r="C17" s="13">
        <v>1340</v>
      </c>
      <c r="D17" s="14">
        <v>4</v>
      </c>
      <c r="E17" s="12" t="s">
        <v>53</v>
      </c>
      <c r="F17" s="12" t="s">
        <v>246</v>
      </c>
      <c r="G17" s="15">
        <v>1</v>
      </c>
      <c r="H17" s="15">
        <v>1</v>
      </c>
      <c r="I17" s="91"/>
      <c r="J17" s="64">
        <v>12674</v>
      </c>
      <c r="K17" s="65">
        <f>_xlfn.XLOOKUP($H17,'FY21 Billing Rates'!$A$2:$A$13,'FY21 Billing Rates'!$C$2:$C$13,,0)*J17*3</f>
        <v>41748.156000000003</v>
      </c>
      <c r="L17" s="47"/>
      <c r="M17" s="47">
        <v>12674</v>
      </c>
      <c r="N17" s="49">
        <f>_xlfn.XLOOKUP($H17,'FY22 Billing Rates'!$A$2:$A$13,'FY22 Billing Rates'!$C$2:$C$13,,0)*M17*3</f>
        <v>36539.142</v>
      </c>
      <c r="O17" s="55"/>
      <c r="P17" s="55">
        <v>12674</v>
      </c>
      <c r="Q17" s="56">
        <f>_xlfn.XLOOKUP($H17,'FY22 Billing Rates'!$A$2:$A$13,'FY22 Billing Rates'!$C$2:$C$13,,0)*P17*3</f>
        <v>36539.142</v>
      </c>
      <c r="R17" s="60"/>
      <c r="S17" s="60">
        <v>12674</v>
      </c>
      <c r="T17" s="61">
        <f>_xlfn.XLOOKUP($H17,'FY22 Billing Rates'!$A$2:$A$13,'FY22 Billing Rates'!$C$2:$C$13,,0)*S17*3</f>
        <v>36539.142</v>
      </c>
      <c r="U17" s="64"/>
      <c r="V17" s="64">
        <v>12674</v>
      </c>
      <c r="W17" s="65">
        <f>_xlfn.XLOOKUP($H17,'FY22 Billing Rates'!$A$2:$A$13,'FY22 Billing Rates'!$C$2:$C$13,,0)*V17*3</f>
        <v>36539.142</v>
      </c>
      <c r="X17" s="51">
        <f t="shared" si="0"/>
        <v>146156.568</v>
      </c>
    </row>
    <row r="18" spans="1:25" s="3" customFormat="1" outlineLevel="2" x14ac:dyDescent="0.25">
      <c r="A18" s="16"/>
      <c r="B18" s="12" t="s">
        <v>45</v>
      </c>
      <c r="C18" s="13">
        <v>1342</v>
      </c>
      <c r="D18" s="14">
        <v>4</v>
      </c>
      <c r="E18" s="12" t="s">
        <v>56</v>
      </c>
      <c r="F18" s="12" t="s">
        <v>246</v>
      </c>
      <c r="G18" s="15">
        <v>1</v>
      </c>
      <c r="H18" s="15">
        <v>1</v>
      </c>
      <c r="I18" s="91"/>
      <c r="J18" s="64">
        <v>4137</v>
      </c>
      <c r="K18" s="65">
        <f>_xlfn.XLOOKUP($H18,'FY21 Billing Rates'!$A$2:$A$13,'FY21 Billing Rates'!$C$2:$C$13,,0)*J18*3</f>
        <v>13627.278000000002</v>
      </c>
      <c r="L18" s="47"/>
      <c r="M18" s="47">
        <v>4137</v>
      </c>
      <c r="N18" s="49">
        <f>_xlfn.XLOOKUP($H18,'FY22 Billing Rates'!$A$2:$A$13,'FY22 Billing Rates'!$C$2:$C$13,,0)*M18*3</f>
        <v>11926.971</v>
      </c>
      <c r="O18" s="55"/>
      <c r="P18" s="55">
        <v>4137</v>
      </c>
      <c r="Q18" s="56">
        <f>_xlfn.XLOOKUP($H18,'FY22 Billing Rates'!$A$2:$A$13,'FY22 Billing Rates'!$C$2:$C$13,,0)*P18*3</f>
        <v>11926.971</v>
      </c>
      <c r="R18" s="60"/>
      <c r="S18" s="60">
        <v>4137</v>
      </c>
      <c r="T18" s="61">
        <f>_xlfn.XLOOKUP($H18,'FY22 Billing Rates'!$A$2:$A$13,'FY22 Billing Rates'!$C$2:$C$13,,0)*S18*3</f>
        <v>11926.971</v>
      </c>
      <c r="U18" s="64"/>
      <c r="V18" s="64">
        <v>4137</v>
      </c>
      <c r="W18" s="65">
        <f>_xlfn.XLOOKUP($H18,'FY22 Billing Rates'!$A$2:$A$13,'FY22 Billing Rates'!$C$2:$C$13,,0)*V18*3</f>
        <v>11926.971</v>
      </c>
      <c r="X18" s="51">
        <f t="shared" si="0"/>
        <v>47707.883999999998</v>
      </c>
    </row>
    <row r="19" spans="1:25" s="11" customFormat="1" outlineLevel="2" x14ac:dyDescent="0.25">
      <c r="A19" s="16"/>
      <c r="B19" s="12" t="s">
        <v>46</v>
      </c>
      <c r="C19" s="13">
        <v>1349</v>
      </c>
      <c r="D19" s="14">
        <v>12</v>
      </c>
      <c r="E19" s="12" t="s">
        <v>47</v>
      </c>
      <c r="F19" s="12" t="s">
        <v>246</v>
      </c>
      <c r="G19" s="15">
        <v>11</v>
      </c>
      <c r="H19" s="15">
        <v>8</v>
      </c>
      <c r="I19" s="91"/>
      <c r="J19" s="64">
        <v>4192</v>
      </c>
      <c r="K19" s="65">
        <f>_xlfn.XLOOKUP($H19,'FY21 Billing Rates'!$A$2:$A$13,'FY21 Billing Rates'!$C$2:$C$13,,0)*J19*3</f>
        <v>0</v>
      </c>
      <c r="L19" s="47"/>
      <c r="M19" s="47">
        <v>5192</v>
      </c>
      <c r="N19" s="49">
        <f>_xlfn.XLOOKUP($H19,'FY22 Billing Rates'!$A$2:$A$13,'FY22 Billing Rates'!$C$2:$C$13,,0)*M19*3</f>
        <v>0</v>
      </c>
      <c r="O19" s="55"/>
      <c r="P19" s="55">
        <v>5192</v>
      </c>
      <c r="Q19" s="56">
        <f>_xlfn.XLOOKUP($H19,'FY22 Billing Rates'!$A$2:$A$13,'FY22 Billing Rates'!$C$2:$C$13,,0)*P19*3</f>
        <v>0</v>
      </c>
      <c r="R19" s="60"/>
      <c r="S19" s="60">
        <v>5192</v>
      </c>
      <c r="T19" s="61">
        <f>_xlfn.XLOOKUP($H19,'FY22 Billing Rates'!$A$2:$A$13,'FY22 Billing Rates'!$C$2:$C$13,,0)*S19*3</f>
        <v>0</v>
      </c>
      <c r="U19" s="64"/>
      <c r="V19" s="64">
        <v>5192</v>
      </c>
      <c r="W19" s="65">
        <f>_xlfn.XLOOKUP($H19,'FY22 Billing Rates'!$A$2:$A$13,'FY22 Billing Rates'!$C$2:$C$13,,0)*V19*3</f>
        <v>0</v>
      </c>
      <c r="X19" s="51">
        <f t="shared" si="0"/>
        <v>0</v>
      </c>
    </row>
    <row r="20" spans="1:25" s="3" customFormat="1" outlineLevel="2" x14ac:dyDescent="0.25">
      <c r="A20" s="16"/>
      <c r="B20" s="12" t="s">
        <v>65</v>
      </c>
      <c r="C20" s="13">
        <v>1363</v>
      </c>
      <c r="D20" s="14">
        <v>4</v>
      </c>
      <c r="E20" s="12" t="s">
        <v>66</v>
      </c>
      <c r="F20" s="12" t="s">
        <v>246</v>
      </c>
      <c r="G20" s="15">
        <v>1</v>
      </c>
      <c r="H20" s="15">
        <v>1</v>
      </c>
      <c r="I20" s="91"/>
      <c r="J20" s="64">
        <v>5911</v>
      </c>
      <c r="K20" s="65">
        <f>_xlfn.XLOOKUP($H20,'FY21 Billing Rates'!$A$2:$A$13,'FY21 Billing Rates'!$C$2:$C$13,,0)*J20*3</f>
        <v>19470.834000000003</v>
      </c>
      <c r="L20" s="47"/>
      <c r="M20" s="47">
        <v>5911</v>
      </c>
      <c r="N20" s="49">
        <f>_xlfn.XLOOKUP($H20,'FY22 Billing Rates'!$A$2:$A$13,'FY22 Billing Rates'!$C$2:$C$13,,0)*M20*3</f>
        <v>17041.413</v>
      </c>
      <c r="O20" s="55"/>
      <c r="P20" s="55">
        <v>5911</v>
      </c>
      <c r="Q20" s="56">
        <f>_xlfn.XLOOKUP($H20,'FY22 Billing Rates'!$A$2:$A$13,'FY22 Billing Rates'!$C$2:$C$13,,0)*P20*3</f>
        <v>17041.413</v>
      </c>
      <c r="R20" s="60"/>
      <c r="S20" s="60">
        <v>5911</v>
      </c>
      <c r="T20" s="61">
        <f>_xlfn.XLOOKUP($H20,'FY22 Billing Rates'!$A$2:$A$13,'FY22 Billing Rates'!$C$2:$C$13,,0)*S20*3</f>
        <v>17041.413</v>
      </c>
      <c r="U20" s="64"/>
      <c r="V20" s="64">
        <v>5911</v>
      </c>
      <c r="W20" s="65">
        <f>_xlfn.XLOOKUP($H20,'FY22 Billing Rates'!$A$2:$A$13,'FY22 Billing Rates'!$C$2:$C$13,,0)*V20*3</f>
        <v>17041.413</v>
      </c>
      <c r="X20" s="51">
        <f t="shared" si="0"/>
        <v>68165.652000000002</v>
      </c>
    </row>
    <row r="21" spans="1:25" s="11" customFormat="1" outlineLevel="2" x14ac:dyDescent="0.25">
      <c r="A21" s="16"/>
      <c r="B21" s="12" t="s">
        <v>70</v>
      </c>
      <c r="C21" s="13">
        <v>1371</v>
      </c>
      <c r="D21" s="14">
        <v>4</v>
      </c>
      <c r="E21" s="12" t="s">
        <v>71</v>
      </c>
      <c r="F21" s="12" t="s">
        <v>246</v>
      </c>
      <c r="G21" s="15">
        <v>3</v>
      </c>
      <c r="H21" s="15">
        <v>3</v>
      </c>
      <c r="I21" s="91"/>
      <c r="J21" s="64">
        <v>1500</v>
      </c>
      <c r="K21" s="65">
        <f>_xlfn.XLOOKUP($H21,'FY21 Billing Rates'!$A$2:$A$13,'FY21 Billing Rates'!$C$2:$C$13,,0)*J21*3</f>
        <v>1575</v>
      </c>
      <c r="L21" s="47"/>
      <c r="M21" s="47">
        <v>1500</v>
      </c>
      <c r="N21" s="49">
        <f>_xlfn.XLOOKUP($H21,'FY22 Billing Rates'!$A$2:$A$13,'FY22 Billing Rates'!$C$2:$C$13,,0)*M21*3</f>
        <v>1575</v>
      </c>
      <c r="O21" s="55"/>
      <c r="P21" s="55">
        <v>1500</v>
      </c>
      <c r="Q21" s="56">
        <f>_xlfn.XLOOKUP($H21,'FY22 Billing Rates'!$A$2:$A$13,'FY22 Billing Rates'!$C$2:$C$13,,0)*P21*3</f>
        <v>1575</v>
      </c>
      <c r="R21" s="60"/>
      <c r="S21" s="60">
        <v>1500</v>
      </c>
      <c r="T21" s="61">
        <f>_xlfn.XLOOKUP($H21,'FY22 Billing Rates'!$A$2:$A$13,'FY22 Billing Rates'!$C$2:$C$13,,0)*S21*3</f>
        <v>1575</v>
      </c>
      <c r="U21" s="64"/>
      <c r="V21" s="64">
        <v>1500</v>
      </c>
      <c r="W21" s="65">
        <f>_xlfn.XLOOKUP($H21,'FY22 Billing Rates'!$A$2:$A$13,'FY22 Billing Rates'!$C$2:$C$13,,0)*V21*3</f>
        <v>1575</v>
      </c>
      <c r="X21" s="51">
        <f t="shared" si="0"/>
        <v>6300</v>
      </c>
    </row>
    <row r="22" spans="1:25" s="3" customFormat="1" outlineLevel="2" x14ac:dyDescent="0.25">
      <c r="A22" s="16"/>
      <c r="B22" s="12" t="s">
        <v>70</v>
      </c>
      <c r="C22" s="13">
        <v>1371</v>
      </c>
      <c r="D22" s="14">
        <v>4</v>
      </c>
      <c r="E22" s="12" t="s">
        <v>71</v>
      </c>
      <c r="F22" s="12" t="s">
        <v>246</v>
      </c>
      <c r="G22" s="15">
        <v>1</v>
      </c>
      <c r="H22" s="15">
        <v>1</v>
      </c>
      <c r="I22" s="91"/>
      <c r="J22" s="64">
        <v>8211</v>
      </c>
      <c r="K22" s="65">
        <f>_xlfn.XLOOKUP($H22,'FY21 Billing Rates'!$A$2:$A$13,'FY21 Billing Rates'!$C$2:$C$13,,0)*J22*3</f>
        <v>27047.034</v>
      </c>
      <c r="L22" s="47"/>
      <c r="M22" s="47">
        <v>8211</v>
      </c>
      <c r="N22" s="49">
        <f>_xlfn.XLOOKUP($H22,'FY22 Billing Rates'!$A$2:$A$13,'FY22 Billing Rates'!$C$2:$C$13,,0)*M22*3</f>
        <v>23672.312999999998</v>
      </c>
      <c r="O22" s="55"/>
      <c r="P22" s="55">
        <v>8211</v>
      </c>
      <c r="Q22" s="56">
        <f>_xlfn.XLOOKUP($H22,'FY22 Billing Rates'!$A$2:$A$13,'FY22 Billing Rates'!$C$2:$C$13,,0)*P22*3</f>
        <v>23672.312999999998</v>
      </c>
      <c r="R22" s="60"/>
      <c r="S22" s="60">
        <v>8211</v>
      </c>
      <c r="T22" s="61">
        <f>_xlfn.XLOOKUP($H22,'FY22 Billing Rates'!$A$2:$A$13,'FY22 Billing Rates'!$C$2:$C$13,,0)*S22*3</f>
        <v>23672.312999999998</v>
      </c>
      <c r="U22" s="64"/>
      <c r="V22" s="64">
        <v>8211</v>
      </c>
      <c r="W22" s="65">
        <f>_xlfn.XLOOKUP($H22,'FY22 Billing Rates'!$A$2:$A$13,'FY22 Billing Rates'!$C$2:$C$13,,0)*V22*3</f>
        <v>23672.312999999998</v>
      </c>
      <c r="X22" s="51">
        <f t="shared" si="0"/>
        <v>94689.251999999993</v>
      </c>
    </row>
    <row r="23" spans="1:25" s="3" customFormat="1" outlineLevel="1" x14ac:dyDescent="0.25">
      <c r="A23" s="128"/>
      <c r="B23" s="129"/>
      <c r="C23" s="130"/>
      <c r="D23" s="131"/>
      <c r="E23" s="129"/>
      <c r="F23" s="137" t="s">
        <v>247</v>
      </c>
      <c r="G23" s="132"/>
      <c r="H23" s="132"/>
      <c r="I23" s="133">
        <v>41680</v>
      </c>
      <c r="J23" s="134"/>
      <c r="K23" s="135"/>
      <c r="L23" s="134"/>
      <c r="M23" s="134">
        <f>SUBTOTAL(9,M12:M22)</f>
        <v>42680</v>
      </c>
      <c r="N23" s="135"/>
      <c r="O23" s="134"/>
      <c r="P23" s="134">
        <f>SUBTOTAL(9,P12:P22)</f>
        <v>42680</v>
      </c>
      <c r="Q23" s="135"/>
      <c r="R23" s="134"/>
      <c r="S23" s="134">
        <f>SUBTOTAL(9,S12:S22)</f>
        <v>42680</v>
      </c>
      <c r="T23" s="135"/>
      <c r="U23" s="134"/>
      <c r="V23" s="134">
        <f>SUBTOTAL(9,V12:V22)</f>
        <v>42680</v>
      </c>
      <c r="W23" s="135"/>
      <c r="X23" s="136"/>
      <c r="Y23" s="3" t="s">
        <v>392</v>
      </c>
    </row>
    <row r="24" spans="1:25" s="11" customFormat="1" hidden="1" outlineLevel="2" x14ac:dyDescent="0.25">
      <c r="A24" s="16"/>
      <c r="B24" s="12" t="s">
        <v>92</v>
      </c>
      <c r="C24" s="13">
        <v>2612</v>
      </c>
      <c r="D24" s="14">
        <v>32</v>
      </c>
      <c r="E24" s="12" t="s">
        <v>93</v>
      </c>
      <c r="F24" s="12" t="s">
        <v>249</v>
      </c>
      <c r="G24" s="15">
        <v>3</v>
      </c>
      <c r="H24" s="15">
        <v>3</v>
      </c>
      <c r="I24" s="91"/>
      <c r="J24" s="64">
        <v>10.5</v>
      </c>
      <c r="K24" s="65">
        <f>_xlfn.XLOOKUP($H24,'FY21 Billing Rates'!$A$2:$A$13,'FY21 Billing Rates'!$C$2:$C$13,,0)*J24*3</f>
        <v>11.024999999999999</v>
      </c>
      <c r="L24" s="47"/>
      <c r="M24" s="47"/>
      <c r="N24" s="49">
        <f>_xlfn.XLOOKUP($H24,'FY22 Billing Rates'!$A$2:$A$13,'FY22 Billing Rates'!$C$2:$C$13,,0)*M24*3</f>
        <v>0</v>
      </c>
      <c r="O24" s="55"/>
      <c r="P24" s="55"/>
      <c r="Q24" s="56">
        <f>_xlfn.XLOOKUP($H24,'FY22 Billing Rates'!$A$2:$A$13,'FY22 Billing Rates'!$C$2:$C$13,,0)*P24*3</f>
        <v>0</v>
      </c>
      <c r="R24" s="60"/>
      <c r="S24" s="60"/>
      <c r="T24" s="61">
        <f>_xlfn.XLOOKUP($H24,'FY22 Billing Rates'!$A$2:$A$13,'FY22 Billing Rates'!$C$2:$C$13,,0)*S24*3</f>
        <v>0</v>
      </c>
      <c r="U24" s="64"/>
      <c r="V24" s="64"/>
      <c r="W24" s="65">
        <f>_xlfn.XLOOKUP($H24,'FY22 Billing Rates'!$A$2:$A$13,'FY22 Billing Rates'!$C$2:$C$13,,0)*V24*3</f>
        <v>0</v>
      </c>
      <c r="X24" s="51">
        <f t="shared" ref="X24:X65" si="1">N24+Q24+T24+W24</f>
        <v>0</v>
      </c>
    </row>
    <row r="25" spans="1:25" s="11" customFormat="1" hidden="1" outlineLevel="2" x14ac:dyDescent="0.25">
      <c r="A25" s="16"/>
      <c r="B25" s="12" t="s">
        <v>92</v>
      </c>
      <c r="C25" s="13">
        <v>2612</v>
      </c>
      <c r="D25" s="14">
        <v>32</v>
      </c>
      <c r="E25" s="12" t="s">
        <v>93</v>
      </c>
      <c r="F25" s="12" t="s">
        <v>249</v>
      </c>
      <c r="G25" s="15">
        <v>1</v>
      </c>
      <c r="H25" s="15">
        <v>1</v>
      </c>
      <c r="I25" s="91"/>
      <c r="J25" s="64">
        <v>61</v>
      </c>
      <c r="K25" s="65">
        <f>_xlfn.XLOOKUP($H25,'FY21 Billing Rates'!$A$2:$A$13,'FY21 Billing Rates'!$C$2:$C$13,,0)*J25*3</f>
        <v>200.93400000000003</v>
      </c>
      <c r="L25" s="47"/>
      <c r="M25" s="47"/>
      <c r="N25" s="49">
        <f>_xlfn.XLOOKUP($H25,'FY22 Billing Rates'!$A$2:$A$13,'FY22 Billing Rates'!$C$2:$C$13,,0)*M25*3</f>
        <v>0</v>
      </c>
      <c r="O25" s="55"/>
      <c r="P25" s="55"/>
      <c r="Q25" s="56">
        <f>_xlfn.XLOOKUP($H25,'FY22 Billing Rates'!$A$2:$A$13,'FY22 Billing Rates'!$C$2:$C$13,,0)*P25*3</f>
        <v>0</v>
      </c>
      <c r="R25" s="60"/>
      <c r="S25" s="60"/>
      <c r="T25" s="61">
        <f>_xlfn.XLOOKUP($H25,'FY22 Billing Rates'!$A$2:$A$13,'FY22 Billing Rates'!$C$2:$C$13,,0)*S25*3</f>
        <v>0</v>
      </c>
      <c r="U25" s="64"/>
      <c r="V25" s="64"/>
      <c r="W25" s="65">
        <f>_xlfn.XLOOKUP($H25,'FY22 Billing Rates'!$A$2:$A$13,'FY22 Billing Rates'!$C$2:$C$13,,0)*V25*3</f>
        <v>0</v>
      </c>
      <c r="X25" s="51">
        <f t="shared" si="1"/>
        <v>0</v>
      </c>
    </row>
    <row r="26" spans="1:25" s="11" customFormat="1" hidden="1" outlineLevel="2" x14ac:dyDescent="0.25">
      <c r="A26" s="16"/>
      <c r="B26" s="12" t="s">
        <v>92</v>
      </c>
      <c r="C26" s="13">
        <v>2676</v>
      </c>
      <c r="D26" s="14">
        <v>4</v>
      </c>
      <c r="E26" s="12" t="s">
        <v>97</v>
      </c>
      <c r="F26" s="12" t="s">
        <v>249</v>
      </c>
      <c r="G26" s="15">
        <v>3</v>
      </c>
      <c r="H26" s="15">
        <v>3</v>
      </c>
      <c r="I26" s="91"/>
      <c r="J26" s="64">
        <v>10</v>
      </c>
      <c r="K26" s="65">
        <f>_xlfn.XLOOKUP($H26,'FY21 Billing Rates'!$A$2:$A$13,'FY21 Billing Rates'!$C$2:$C$13,,0)*J26*3</f>
        <v>10.5</v>
      </c>
      <c r="L26" s="47"/>
      <c r="M26" s="47"/>
      <c r="N26" s="49">
        <f>_xlfn.XLOOKUP($H26,'FY22 Billing Rates'!$A$2:$A$13,'FY22 Billing Rates'!$C$2:$C$13,,0)*M26*3</f>
        <v>0</v>
      </c>
      <c r="O26" s="55"/>
      <c r="P26" s="55"/>
      <c r="Q26" s="56">
        <f>_xlfn.XLOOKUP($H26,'FY22 Billing Rates'!$A$2:$A$13,'FY22 Billing Rates'!$C$2:$C$13,,0)*P26*3</f>
        <v>0</v>
      </c>
      <c r="R26" s="60"/>
      <c r="S26" s="60"/>
      <c r="T26" s="61">
        <f>_xlfn.XLOOKUP($H26,'FY22 Billing Rates'!$A$2:$A$13,'FY22 Billing Rates'!$C$2:$C$13,,0)*S26*3</f>
        <v>0</v>
      </c>
      <c r="U26" s="64"/>
      <c r="V26" s="64"/>
      <c r="W26" s="65">
        <f>_xlfn.XLOOKUP($H26,'FY22 Billing Rates'!$A$2:$A$13,'FY22 Billing Rates'!$C$2:$C$13,,0)*V26*3</f>
        <v>0</v>
      </c>
      <c r="X26" s="51">
        <f t="shared" si="1"/>
        <v>0</v>
      </c>
    </row>
    <row r="27" spans="1:25" s="11" customFormat="1" hidden="1" outlineLevel="2" x14ac:dyDescent="0.25">
      <c r="A27" s="16"/>
      <c r="B27" s="12" t="s">
        <v>92</v>
      </c>
      <c r="C27" s="13">
        <v>2676</v>
      </c>
      <c r="D27" s="14">
        <v>4</v>
      </c>
      <c r="E27" s="12" t="s">
        <v>97</v>
      </c>
      <c r="F27" s="12" t="s">
        <v>249</v>
      </c>
      <c r="G27" s="15">
        <v>1</v>
      </c>
      <c r="H27" s="15">
        <v>1</v>
      </c>
      <c r="I27" s="91"/>
      <c r="J27" s="64">
        <v>175</v>
      </c>
      <c r="K27" s="65">
        <f>_xlfn.XLOOKUP($H27,'FY21 Billing Rates'!$A$2:$A$13,'FY21 Billing Rates'!$C$2:$C$13,,0)*J27*3</f>
        <v>576.45000000000005</v>
      </c>
      <c r="L27" s="47"/>
      <c r="M27" s="47"/>
      <c r="N27" s="49">
        <f>_xlfn.XLOOKUP($H27,'FY22 Billing Rates'!$A$2:$A$13,'FY22 Billing Rates'!$C$2:$C$13,,0)*M27*3</f>
        <v>0</v>
      </c>
      <c r="O27" s="55"/>
      <c r="P27" s="55"/>
      <c r="Q27" s="56">
        <f>_xlfn.XLOOKUP($H27,'FY22 Billing Rates'!$A$2:$A$13,'FY22 Billing Rates'!$C$2:$C$13,,0)*P27*3</f>
        <v>0</v>
      </c>
      <c r="R27" s="60"/>
      <c r="S27" s="60"/>
      <c r="T27" s="61">
        <f>_xlfn.XLOOKUP($H27,'FY22 Billing Rates'!$A$2:$A$13,'FY22 Billing Rates'!$C$2:$C$13,,0)*S27*3</f>
        <v>0</v>
      </c>
      <c r="U27" s="64"/>
      <c r="V27" s="64"/>
      <c r="W27" s="65">
        <f>_xlfn.XLOOKUP($H27,'FY22 Billing Rates'!$A$2:$A$13,'FY22 Billing Rates'!$C$2:$C$13,,0)*V27*3</f>
        <v>0</v>
      </c>
      <c r="X27" s="51">
        <f t="shared" si="1"/>
        <v>0</v>
      </c>
    </row>
    <row r="28" spans="1:25" s="11" customFormat="1" outlineLevel="2" x14ac:dyDescent="0.25">
      <c r="A28" s="16"/>
      <c r="B28" s="12"/>
      <c r="C28" s="13">
        <v>2678</v>
      </c>
      <c r="D28" s="14">
        <v>4</v>
      </c>
      <c r="E28" s="23"/>
      <c r="F28" s="12" t="s">
        <v>249</v>
      </c>
      <c r="G28" s="15">
        <v>1</v>
      </c>
      <c r="H28" s="15">
        <v>1</v>
      </c>
      <c r="I28" s="91"/>
      <c r="J28" s="64"/>
      <c r="K28" s="65"/>
      <c r="L28" s="47"/>
      <c r="M28" s="47">
        <v>1020</v>
      </c>
      <c r="N28" s="49">
        <f>_xlfn.XLOOKUP($H28,'FY22 Billing Rates'!$A$2:$A$13,'FY22 Billing Rates'!$C$2:$C$13,,0)*M28*3</f>
        <v>2940.66</v>
      </c>
      <c r="O28" s="55"/>
      <c r="P28" s="55">
        <v>1020</v>
      </c>
      <c r="Q28" s="56">
        <f>_xlfn.XLOOKUP($H28,'FY22 Billing Rates'!$A$2:$A$13,'FY22 Billing Rates'!$C$2:$C$13,,0)*P28*3</f>
        <v>2940.66</v>
      </c>
      <c r="R28" s="60"/>
      <c r="S28" s="60">
        <v>1020</v>
      </c>
      <c r="T28" s="61">
        <f>_xlfn.XLOOKUP($H28,'FY22 Billing Rates'!$A$2:$A$13,'FY22 Billing Rates'!$C$2:$C$13,,0)*S28*3</f>
        <v>2940.66</v>
      </c>
      <c r="U28" s="64"/>
      <c r="V28" s="64">
        <v>1020</v>
      </c>
      <c r="W28" s="65">
        <f>_xlfn.XLOOKUP($H28,'FY22 Billing Rates'!$A$2:$A$13,'FY22 Billing Rates'!$C$2:$C$13,,0)*V28*3</f>
        <v>2940.66</v>
      </c>
      <c r="X28" s="51">
        <f t="shared" si="1"/>
        <v>11762.64</v>
      </c>
    </row>
    <row r="29" spans="1:25" s="11" customFormat="1" outlineLevel="2" x14ac:dyDescent="0.25">
      <c r="A29" s="16"/>
      <c r="B29" s="12"/>
      <c r="C29" s="13">
        <v>2678</v>
      </c>
      <c r="D29" s="14">
        <v>4</v>
      </c>
      <c r="E29" s="23"/>
      <c r="F29" s="12" t="s">
        <v>249</v>
      </c>
      <c r="G29" s="15">
        <v>3</v>
      </c>
      <c r="H29" s="15">
        <v>3</v>
      </c>
      <c r="I29" s="91"/>
      <c r="J29" s="64"/>
      <c r="K29" s="65"/>
      <c r="L29" s="47"/>
      <c r="M29" s="47">
        <v>64</v>
      </c>
      <c r="N29" s="49">
        <f>_xlfn.XLOOKUP($H29,'FY22 Billing Rates'!$A$2:$A$13,'FY22 Billing Rates'!$C$2:$C$13,,0)*M29*3</f>
        <v>67.199999999999989</v>
      </c>
      <c r="O29" s="55"/>
      <c r="P29" s="55">
        <v>64</v>
      </c>
      <c r="Q29" s="56">
        <f>_xlfn.XLOOKUP($H29,'FY22 Billing Rates'!$A$2:$A$13,'FY22 Billing Rates'!$C$2:$C$13,,0)*P29*3</f>
        <v>67.199999999999989</v>
      </c>
      <c r="R29" s="60"/>
      <c r="S29" s="60">
        <v>64</v>
      </c>
      <c r="T29" s="61">
        <f>_xlfn.XLOOKUP($H29,'FY22 Billing Rates'!$A$2:$A$13,'FY22 Billing Rates'!$C$2:$C$13,,0)*S29*3</f>
        <v>67.199999999999989</v>
      </c>
      <c r="U29" s="64"/>
      <c r="V29" s="64">
        <v>64</v>
      </c>
      <c r="W29" s="65">
        <f>_xlfn.XLOOKUP($H29,'FY22 Billing Rates'!$A$2:$A$13,'FY22 Billing Rates'!$C$2:$C$13,,0)*V29*3</f>
        <v>67.199999999999989</v>
      </c>
      <c r="X29" s="51">
        <f t="shared" si="1"/>
        <v>268.79999999999995</v>
      </c>
    </row>
    <row r="30" spans="1:25" s="11" customFormat="1" hidden="1" outlineLevel="2" x14ac:dyDescent="0.25">
      <c r="A30" s="16"/>
      <c r="B30" s="12" t="s">
        <v>92</v>
      </c>
      <c r="C30" s="13">
        <v>2680</v>
      </c>
      <c r="D30" s="14">
        <v>4</v>
      </c>
      <c r="E30" s="12" t="s">
        <v>98</v>
      </c>
      <c r="F30" s="12" t="s">
        <v>249</v>
      </c>
      <c r="G30" s="15">
        <v>1</v>
      </c>
      <c r="H30" s="15">
        <v>1</v>
      </c>
      <c r="I30" s="91"/>
      <c r="J30" s="64">
        <v>75</v>
      </c>
      <c r="K30" s="65">
        <f>_xlfn.XLOOKUP($H30,'FY21 Billing Rates'!$A$2:$A$13,'FY21 Billing Rates'!$C$2:$C$13,,0)*J30*3</f>
        <v>247.05</v>
      </c>
      <c r="L30" s="47"/>
      <c r="M30" s="47"/>
      <c r="N30" s="49">
        <f>_xlfn.XLOOKUP($H30,'FY22 Billing Rates'!$A$2:$A$13,'FY22 Billing Rates'!$C$2:$C$13,,0)*M30*3</f>
        <v>0</v>
      </c>
      <c r="O30" s="55"/>
      <c r="P30" s="55"/>
      <c r="Q30" s="56">
        <f>_xlfn.XLOOKUP($H30,'FY22 Billing Rates'!$A$2:$A$13,'FY22 Billing Rates'!$C$2:$C$13,,0)*P30*3</f>
        <v>0</v>
      </c>
      <c r="R30" s="60"/>
      <c r="S30" s="60"/>
      <c r="T30" s="61">
        <f>_xlfn.XLOOKUP($H30,'FY22 Billing Rates'!$A$2:$A$13,'FY22 Billing Rates'!$C$2:$C$13,,0)*S30*3</f>
        <v>0</v>
      </c>
      <c r="U30" s="64"/>
      <c r="V30" s="64"/>
      <c r="W30" s="65">
        <f>_xlfn.XLOOKUP($H30,'FY22 Billing Rates'!$A$2:$A$13,'FY22 Billing Rates'!$C$2:$C$13,,0)*V30*3</f>
        <v>0</v>
      </c>
      <c r="X30" s="51">
        <f t="shared" si="1"/>
        <v>0</v>
      </c>
    </row>
    <row r="31" spans="1:25" s="11" customFormat="1" hidden="1" outlineLevel="2" x14ac:dyDescent="0.25">
      <c r="A31" s="16"/>
      <c r="B31" s="12" t="s">
        <v>92</v>
      </c>
      <c r="C31" s="13">
        <v>2680</v>
      </c>
      <c r="D31" s="14">
        <v>4</v>
      </c>
      <c r="E31" s="12" t="s">
        <v>98</v>
      </c>
      <c r="F31" s="12" t="s">
        <v>249</v>
      </c>
      <c r="G31" s="15">
        <v>3</v>
      </c>
      <c r="H31" s="15">
        <v>3</v>
      </c>
      <c r="I31" s="91"/>
      <c r="J31" s="64">
        <v>4</v>
      </c>
      <c r="K31" s="65">
        <f>_xlfn.XLOOKUP($H31,'FY21 Billing Rates'!$A$2:$A$13,'FY21 Billing Rates'!$C$2:$C$13,,0)*J31*3</f>
        <v>4.1999999999999993</v>
      </c>
      <c r="L31" s="47"/>
      <c r="M31" s="47"/>
      <c r="N31" s="49">
        <f>_xlfn.XLOOKUP($H31,'FY22 Billing Rates'!$A$2:$A$13,'FY22 Billing Rates'!$C$2:$C$13,,0)*M31*3</f>
        <v>0</v>
      </c>
      <c r="O31" s="55"/>
      <c r="P31" s="55"/>
      <c r="Q31" s="56">
        <f>_xlfn.XLOOKUP($H31,'FY22 Billing Rates'!$A$2:$A$13,'FY22 Billing Rates'!$C$2:$C$13,,0)*P31*3</f>
        <v>0</v>
      </c>
      <c r="R31" s="60"/>
      <c r="S31" s="60"/>
      <c r="T31" s="61">
        <f>_xlfn.XLOOKUP($H31,'FY22 Billing Rates'!$A$2:$A$13,'FY22 Billing Rates'!$C$2:$C$13,,0)*S31*3</f>
        <v>0</v>
      </c>
      <c r="U31" s="64"/>
      <c r="V31" s="64"/>
      <c r="W31" s="65">
        <f>_xlfn.XLOOKUP($H31,'FY22 Billing Rates'!$A$2:$A$13,'FY22 Billing Rates'!$C$2:$C$13,,0)*V31*3</f>
        <v>0</v>
      </c>
      <c r="X31" s="51">
        <f t="shared" si="1"/>
        <v>0</v>
      </c>
    </row>
    <row r="32" spans="1:25" s="11" customFormat="1" outlineLevel="2" x14ac:dyDescent="0.25">
      <c r="A32" s="16"/>
      <c r="B32" s="12" t="s">
        <v>92</v>
      </c>
      <c r="C32" s="13">
        <v>2705</v>
      </c>
      <c r="D32" s="14">
        <v>4</v>
      </c>
      <c r="E32" s="12" t="s">
        <v>99</v>
      </c>
      <c r="F32" s="12" t="s">
        <v>249</v>
      </c>
      <c r="G32" s="15">
        <v>1</v>
      </c>
      <c r="H32" s="15">
        <v>1</v>
      </c>
      <c r="I32" s="91"/>
      <c r="J32" s="64">
        <v>751</v>
      </c>
      <c r="K32" s="65">
        <f>_xlfn.XLOOKUP($H32,'FY21 Billing Rates'!$A$2:$A$13,'FY21 Billing Rates'!$C$2:$C$13,,0)*J32*3</f>
        <v>2473.7940000000003</v>
      </c>
      <c r="L32" s="47"/>
      <c r="M32" s="47">
        <v>612</v>
      </c>
      <c r="N32" s="49">
        <f>_xlfn.XLOOKUP($H32,'FY22 Billing Rates'!$A$2:$A$13,'FY22 Billing Rates'!$C$2:$C$13,,0)*M32*3</f>
        <v>1764.3959999999997</v>
      </c>
      <c r="O32" s="55"/>
      <c r="P32" s="55">
        <v>612</v>
      </c>
      <c r="Q32" s="56">
        <f>_xlfn.XLOOKUP($H32,'FY22 Billing Rates'!$A$2:$A$13,'FY22 Billing Rates'!$C$2:$C$13,,0)*P32*3</f>
        <v>1764.3959999999997</v>
      </c>
      <c r="R32" s="60"/>
      <c r="S32" s="60">
        <v>612</v>
      </c>
      <c r="T32" s="61">
        <f>_xlfn.XLOOKUP($H32,'FY22 Billing Rates'!$A$2:$A$13,'FY22 Billing Rates'!$C$2:$C$13,,0)*S32*3</f>
        <v>1764.3959999999997</v>
      </c>
      <c r="U32" s="64"/>
      <c r="V32" s="64">
        <v>612</v>
      </c>
      <c r="W32" s="65">
        <f>_xlfn.XLOOKUP($H32,'FY22 Billing Rates'!$A$2:$A$13,'FY22 Billing Rates'!$C$2:$C$13,,0)*V32*3</f>
        <v>1764.3959999999997</v>
      </c>
      <c r="X32" s="51">
        <f t="shared" si="1"/>
        <v>7057.5839999999989</v>
      </c>
    </row>
    <row r="33" spans="1:24" s="11" customFormat="1" outlineLevel="2" x14ac:dyDescent="0.25">
      <c r="A33" s="16"/>
      <c r="B33" s="12" t="s">
        <v>92</v>
      </c>
      <c r="C33" s="13">
        <v>2705</v>
      </c>
      <c r="D33" s="14">
        <v>4</v>
      </c>
      <c r="E33" s="12" t="s">
        <v>99</v>
      </c>
      <c r="F33" s="12" t="s">
        <v>249</v>
      </c>
      <c r="G33" s="15">
        <v>3</v>
      </c>
      <c r="H33" s="15">
        <v>3</v>
      </c>
      <c r="I33" s="91"/>
      <c r="J33" s="64">
        <v>44</v>
      </c>
      <c r="K33" s="65">
        <f>_xlfn.XLOOKUP($H33,'FY21 Billing Rates'!$A$2:$A$13,'FY21 Billing Rates'!$C$2:$C$13,,0)*J33*3</f>
        <v>46.199999999999996</v>
      </c>
      <c r="L33" s="47"/>
      <c r="M33" s="47">
        <v>38</v>
      </c>
      <c r="N33" s="49">
        <f>_xlfn.XLOOKUP($H33,'FY22 Billing Rates'!$A$2:$A$13,'FY22 Billing Rates'!$C$2:$C$13,,0)*M33*3</f>
        <v>39.9</v>
      </c>
      <c r="O33" s="55"/>
      <c r="P33" s="55">
        <v>38</v>
      </c>
      <c r="Q33" s="56">
        <f>_xlfn.XLOOKUP($H33,'FY22 Billing Rates'!$A$2:$A$13,'FY22 Billing Rates'!$C$2:$C$13,,0)*P33*3</f>
        <v>39.9</v>
      </c>
      <c r="R33" s="60"/>
      <c r="S33" s="60">
        <v>38</v>
      </c>
      <c r="T33" s="61">
        <f>_xlfn.XLOOKUP($H33,'FY22 Billing Rates'!$A$2:$A$13,'FY22 Billing Rates'!$C$2:$C$13,,0)*S33*3</f>
        <v>39.9</v>
      </c>
      <c r="U33" s="64"/>
      <c r="V33" s="64">
        <v>38</v>
      </c>
      <c r="W33" s="65">
        <f>_xlfn.XLOOKUP($H33,'FY22 Billing Rates'!$A$2:$A$13,'FY22 Billing Rates'!$C$2:$C$13,,0)*V33*3</f>
        <v>39.9</v>
      </c>
      <c r="X33" s="51">
        <f t="shared" si="1"/>
        <v>159.6</v>
      </c>
    </row>
    <row r="34" spans="1:24" s="11" customFormat="1" outlineLevel="2" x14ac:dyDescent="0.25">
      <c r="A34" s="16"/>
      <c r="B34" s="12" t="s">
        <v>92</v>
      </c>
      <c r="C34" s="13">
        <v>2709</v>
      </c>
      <c r="D34" s="14">
        <v>22</v>
      </c>
      <c r="E34" s="12" t="s">
        <v>99</v>
      </c>
      <c r="F34" s="12" t="s">
        <v>249</v>
      </c>
      <c r="G34" s="15">
        <v>1</v>
      </c>
      <c r="H34" s="15">
        <v>1</v>
      </c>
      <c r="I34" s="91"/>
      <c r="J34" s="64"/>
      <c r="K34" s="65"/>
      <c r="L34" s="47"/>
      <c r="M34" s="47">
        <v>204</v>
      </c>
      <c r="N34" s="49">
        <f>_xlfn.XLOOKUP($H34,'FY22 Billing Rates'!$A$2:$A$13,'FY22 Billing Rates'!$C$2:$C$13,,0)*M34*3</f>
        <v>588.13199999999995</v>
      </c>
      <c r="O34" s="55"/>
      <c r="P34" s="55">
        <v>204</v>
      </c>
      <c r="Q34" s="56">
        <f>_xlfn.XLOOKUP($H34,'FY22 Billing Rates'!$A$2:$A$13,'FY22 Billing Rates'!$C$2:$C$13,,0)*P34*3</f>
        <v>588.13199999999995</v>
      </c>
      <c r="R34" s="60"/>
      <c r="S34" s="60">
        <v>204</v>
      </c>
      <c r="T34" s="61">
        <f>_xlfn.XLOOKUP($H34,'FY22 Billing Rates'!$A$2:$A$13,'FY22 Billing Rates'!$C$2:$C$13,,0)*S34*3</f>
        <v>588.13199999999995</v>
      </c>
      <c r="U34" s="64"/>
      <c r="V34" s="64">
        <v>204</v>
      </c>
      <c r="W34" s="65">
        <f>_xlfn.XLOOKUP($H34,'FY22 Billing Rates'!$A$2:$A$13,'FY22 Billing Rates'!$C$2:$C$13,,0)*V34*3</f>
        <v>588.13199999999995</v>
      </c>
      <c r="X34" s="51">
        <f t="shared" si="1"/>
        <v>2352.5279999999998</v>
      </c>
    </row>
    <row r="35" spans="1:24" s="11" customFormat="1" outlineLevel="2" x14ac:dyDescent="0.25">
      <c r="A35" s="16"/>
      <c r="B35" s="12" t="s">
        <v>92</v>
      </c>
      <c r="C35" s="13">
        <v>2709</v>
      </c>
      <c r="D35" s="14">
        <v>22</v>
      </c>
      <c r="E35" s="12" t="s">
        <v>99</v>
      </c>
      <c r="F35" s="12" t="s">
        <v>249</v>
      </c>
      <c r="G35" s="15">
        <v>3</v>
      </c>
      <c r="H35" s="15">
        <v>3</v>
      </c>
      <c r="I35" s="91"/>
      <c r="J35" s="64"/>
      <c r="K35" s="65"/>
      <c r="L35" s="47"/>
      <c r="M35" s="47">
        <v>13</v>
      </c>
      <c r="N35" s="49">
        <f>_xlfn.XLOOKUP($H35,'FY22 Billing Rates'!$A$2:$A$13,'FY22 Billing Rates'!$C$2:$C$13,,0)*M35*3</f>
        <v>13.649999999999999</v>
      </c>
      <c r="O35" s="55"/>
      <c r="P35" s="55">
        <v>13</v>
      </c>
      <c r="Q35" s="56">
        <f>_xlfn.XLOOKUP($H35,'FY22 Billing Rates'!$A$2:$A$13,'FY22 Billing Rates'!$C$2:$C$13,,0)*P35*3</f>
        <v>13.649999999999999</v>
      </c>
      <c r="R35" s="60"/>
      <c r="S35" s="60">
        <v>13</v>
      </c>
      <c r="T35" s="61">
        <f>_xlfn.XLOOKUP($H35,'FY22 Billing Rates'!$A$2:$A$13,'FY22 Billing Rates'!$C$2:$C$13,,0)*S35*3</f>
        <v>13.649999999999999</v>
      </c>
      <c r="U35" s="64"/>
      <c r="V35" s="64">
        <v>13</v>
      </c>
      <c r="W35" s="65">
        <f>_xlfn.XLOOKUP($H35,'FY22 Billing Rates'!$A$2:$A$13,'FY22 Billing Rates'!$C$2:$C$13,,0)*V35*3</f>
        <v>13.649999999999999</v>
      </c>
      <c r="X35" s="51">
        <f t="shared" si="1"/>
        <v>54.599999999999994</v>
      </c>
    </row>
    <row r="36" spans="1:24" s="20" customFormat="1" outlineLevel="2" x14ac:dyDescent="0.25">
      <c r="A36" s="16"/>
      <c r="B36" s="12" t="s">
        <v>92</v>
      </c>
      <c r="C36" s="13">
        <v>2712</v>
      </c>
      <c r="D36" s="14">
        <v>4</v>
      </c>
      <c r="E36" s="12" t="s">
        <v>100</v>
      </c>
      <c r="F36" s="12" t="s">
        <v>249</v>
      </c>
      <c r="G36" s="15">
        <v>3</v>
      </c>
      <c r="H36" s="15">
        <v>3</v>
      </c>
      <c r="I36" s="91"/>
      <c r="J36" s="64">
        <v>49</v>
      </c>
      <c r="K36" s="65">
        <f>_xlfn.XLOOKUP($H36,'FY21 Billing Rates'!$A$2:$A$13,'FY21 Billing Rates'!$C$2:$C$13,,0)*J36*3</f>
        <v>51.449999999999996</v>
      </c>
      <c r="L36" s="47"/>
      <c r="M36" s="47">
        <v>29</v>
      </c>
      <c r="N36" s="49">
        <f>_xlfn.XLOOKUP($H36,'FY22 Billing Rates'!$A$2:$A$13,'FY22 Billing Rates'!$C$2:$C$13,,0)*M36*3</f>
        <v>30.449999999999996</v>
      </c>
      <c r="O36" s="55"/>
      <c r="P36" s="55">
        <v>29</v>
      </c>
      <c r="Q36" s="56">
        <f>_xlfn.XLOOKUP($H36,'FY22 Billing Rates'!$A$2:$A$13,'FY22 Billing Rates'!$C$2:$C$13,,0)*P36*3</f>
        <v>30.449999999999996</v>
      </c>
      <c r="R36" s="60"/>
      <c r="S36" s="60">
        <v>29</v>
      </c>
      <c r="T36" s="61">
        <f>_xlfn.XLOOKUP($H36,'FY22 Billing Rates'!$A$2:$A$13,'FY22 Billing Rates'!$C$2:$C$13,,0)*S36*3</f>
        <v>30.449999999999996</v>
      </c>
      <c r="U36" s="64"/>
      <c r="V36" s="64">
        <v>29</v>
      </c>
      <c r="W36" s="65">
        <f>_xlfn.XLOOKUP($H36,'FY22 Billing Rates'!$A$2:$A$13,'FY22 Billing Rates'!$C$2:$C$13,,0)*V36*3</f>
        <v>30.449999999999996</v>
      </c>
      <c r="X36" s="51">
        <f t="shared" si="1"/>
        <v>121.79999999999998</v>
      </c>
    </row>
    <row r="37" spans="1:24" s="20" customFormat="1" outlineLevel="2" x14ac:dyDescent="0.25">
      <c r="A37" s="16"/>
      <c r="B37" s="12" t="s">
        <v>92</v>
      </c>
      <c r="C37" s="13">
        <v>2712</v>
      </c>
      <c r="D37" s="14">
        <v>4</v>
      </c>
      <c r="E37" s="12" t="s">
        <v>100</v>
      </c>
      <c r="F37" s="12" t="s">
        <v>249</v>
      </c>
      <c r="G37" s="15">
        <v>1</v>
      </c>
      <c r="H37" s="15">
        <v>1</v>
      </c>
      <c r="I37" s="91"/>
      <c r="J37" s="64">
        <v>805</v>
      </c>
      <c r="K37" s="65">
        <f>_xlfn.XLOOKUP($H37,'FY21 Billing Rates'!$A$2:$A$13,'FY21 Billing Rates'!$C$2:$C$13,,0)*J37*3</f>
        <v>2651.67</v>
      </c>
      <c r="L37" s="47"/>
      <c r="M37" s="47">
        <v>459</v>
      </c>
      <c r="N37" s="49">
        <f>_xlfn.XLOOKUP($H37,'FY22 Billing Rates'!$A$2:$A$13,'FY22 Billing Rates'!$C$2:$C$13,,0)*M37*3</f>
        <v>1323.297</v>
      </c>
      <c r="O37" s="55"/>
      <c r="P37" s="55">
        <v>459</v>
      </c>
      <c r="Q37" s="56">
        <f>_xlfn.XLOOKUP($H37,'FY22 Billing Rates'!$A$2:$A$13,'FY22 Billing Rates'!$C$2:$C$13,,0)*P37*3</f>
        <v>1323.297</v>
      </c>
      <c r="R37" s="60"/>
      <c r="S37" s="60">
        <v>459</v>
      </c>
      <c r="T37" s="61">
        <f>_xlfn.XLOOKUP($H37,'FY22 Billing Rates'!$A$2:$A$13,'FY22 Billing Rates'!$C$2:$C$13,,0)*S37*3</f>
        <v>1323.297</v>
      </c>
      <c r="U37" s="64"/>
      <c r="V37" s="64">
        <v>459</v>
      </c>
      <c r="W37" s="65">
        <f>_xlfn.XLOOKUP($H37,'FY22 Billing Rates'!$A$2:$A$13,'FY22 Billing Rates'!$C$2:$C$13,,0)*V37*3</f>
        <v>1323.297</v>
      </c>
      <c r="X37" s="51">
        <f t="shared" si="1"/>
        <v>5293.1880000000001</v>
      </c>
    </row>
    <row r="38" spans="1:24" s="11" customFormat="1" hidden="1" outlineLevel="2" x14ac:dyDescent="0.25">
      <c r="A38" s="16"/>
      <c r="B38" s="12" t="s">
        <v>92</v>
      </c>
      <c r="C38" s="13">
        <v>2712</v>
      </c>
      <c r="D38" s="14">
        <v>8</v>
      </c>
      <c r="E38" s="12" t="s">
        <v>100</v>
      </c>
      <c r="F38" s="12" t="s">
        <v>249</v>
      </c>
      <c r="G38" s="15">
        <v>3</v>
      </c>
      <c r="H38" s="15">
        <v>3</v>
      </c>
      <c r="I38" s="91"/>
      <c r="J38" s="64">
        <v>4</v>
      </c>
      <c r="K38" s="65">
        <f>_xlfn.XLOOKUP($H38,'FY21 Billing Rates'!$A$2:$A$13,'FY21 Billing Rates'!$C$2:$C$13,,0)*J38*3</f>
        <v>4.1999999999999993</v>
      </c>
      <c r="L38" s="47"/>
      <c r="M38" s="47"/>
      <c r="N38" s="49">
        <f>_xlfn.XLOOKUP($H38,'FY22 Billing Rates'!$A$2:$A$13,'FY22 Billing Rates'!$C$2:$C$13,,0)*M38*3</f>
        <v>0</v>
      </c>
      <c r="O38" s="55"/>
      <c r="P38" s="55"/>
      <c r="Q38" s="56">
        <f>_xlfn.XLOOKUP($H38,'FY22 Billing Rates'!$A$2:$A$13,'FY22 Billing Rates'!$C$2:$C$13,,0)*P38*3</f>
        <v>0</v>
      </c>
      <c r="R38" s="60"/>
      <c r="S38" s="60"/>
      <c r="T38" s="61">
        <f>_xlfn.XLOOKUP($H38,'FY22 Billing Rates'!$A$2:$A$13,'FY22 Billing Rates'!$C$2:$C$13,,0)*S38*3</f>
        <v>0</v>
      </c>
      <c r="U38" s="64"/>
      <c r="V38" s="64"/>
      <c r="W38" s="65">
        <f>_xlfn.XLOOKUP($H38,'FY22 Billing Rates'!$A$2:$A$13,'FY22 Billing Rates'!$C$2:$C$13,,0)*V38*3</f>
        <v>0</v>
      </c>
      <c r="X38" s="51">
        <f t="shared" si="1"/>
        <v>0</v>
      </c>
    </row>
    <row r="39" spans="1:24" s="11" customFormat="1" hidden="1" outlineLevel="2" x14ac:dyDescent="0.25">
      <c r="A39" s="16"/>
      <c r="B39" s="12" t="s">
        <v>92</v>
      </c>
      <c r="C39" s="13">
        <v>2712</v>
      </c>
      <c r="D39" s="14">
        <v>8</v>
      </c>
      <c r="E39" s="12" t="s">
        <v>100</v>
      </c>
      <c r="F39" s="12" t="s">
        <v>249</v>
      </c>
      <c r="G39" s="15">
        <v>1</v>
      </c>
      <c r="H39" s="15">
        <v>1</v>
      </c>
      <c r="I39" s="91"/>
      <c r="J39" s="64">
        <v>63</v>
      </c>
      <c r="K39" s="65">
        <f>_xlfn.XLOOKUP($H39,'FY21 Billing Rates'!$A$2:$A$13,'FY21 Billing Rates'!$C$2:$C$13,,0)*J39*3</f>
        <v>207.52200000000002</v>
      </c>
      <c r="L39" s="47"/>
      <c r="M39" s="47"/>
      <c r="N39" s="49">
        <f>_xlfn.XLOOKUP($H39,'FY22 Billing Rates'!$A$2:$A$13,'FY22 Billing Rates'!$C$2:$C$13,,0)*M39*3</f>
        <v>0</v>
      </c>
      <c r="O39" s="55"/>
      <c r="P39" s="55"/>
      <c r="Q39" s="56">
        <f>_xlfn.XLOOKUP($H39,'FY22 Billing Rates'!$A$2:$A$13,'FY22 Billing Rates'!$C$2:$C$13,,0)*P39*3</f>
        <v>0</v>
      </c>
      <c r="R39" s="60"/>
      <c r="S39" s="60"/>
      <c r="T39" s="61">
        <f>_xlfn.XLOOKUP($H39,'FY22 Billing Rates'!$A$2:$A$13,'FY22 Billing Rates'!$C$2:$C$13,,0)*S39*3</f>
        <v>0</v>
      </c>
      <c r="U39" s="64"/>
      <c r="V39" s="64"/>
      <c r="W39" s="65">
        <f>_xlfn.XLOOKUP($H39,'FY22 Billing Rates'!$A$2:$A$13,'FY22 Billing Rates'!$C$2:$C$13,,0)*V39*3</f>
        <v>0</v>
      </c>
      <c r="X39" s="51">
        <f t="shared" si="1"/>
        <v>0</v>
      </c>
    </row>
    <row r="40" spans="1:24" s="11" customFormat="1" hidden="1" outlineLevel="2" x14ac:dyDescent="0.25">
      <c r="A40" s="16"/>
      <c r="B40" s="12" t="s">
        <v>92</v>
      </c>
      <c r="C40" s="13">
        <v>2712</v>
      </c>
      <c r="D40" s="14">
        <v>10</v>
      </c>
      <c r="E40" s="12" t="s">
        <v>100</v>
      </c>
      <c r="F40" s="12" t="s">
        <v>249</v>
      </c>
      <c r="G40" s="15">
        <v>1</v>
      </c>
      <c r="H40" s="15">
        <v>1</v>
      </c>
      <c r="I40" s="91"/>
      <c r="J40" s="64">
        <v>25</v>
      </c>
      <c r="K40" s="65">
        <f>_xlfn.XLOOKUP($H40,'FY21 Billing Rates'!$A$2:$A$13,'FY21 Billing Rates'!$C$2:$C$13,,0)*J40*3</f>
        <v>82.350000000000009</v>
      </c>
      <c r="L40" s="47"/>
      <c r="M40" s="47"/>
      <c r="N40" s="49">
        <f>_xlfn.XLOOKUP($H40,'FY22 Billing Rates'!$A$2:$A$13,'FY22 Billing Rates'!$C$2:$C$13,,0)*M40*3</f>
        <v>0</v>
      </c>
      <c r="O40" s="55"/>
      <c r="P40" s="55"/>
      <c r="Q40" s="56">
        <f>_xlfn.XLOOKUP($H40,'FY22 Billing Rates'!$A$2:$A$13,'FY22 Billing Rates'!$C$2:$C$13,,0)*P40*3</f>
        <v>0</v>
      </c>
      <c r="R40" s="60"/>
      <c r="S40" s="60"/>
      <c r="T40" s="61">
        <f>_xlfn.XLOOKUP($H40,'FY22 Billing Rates'!$A$2:$A$13,'FY22 Billing Rates'!$C$2:$C$13,,0)*S40*3</f>
        <v>0</v>
      </c>
      <c r="U40" s="64"/>
      <c r="V40" s="64"/>
      <c r="W40" s="65">
        <f>_xlfn.XLOOKUP($H40,'FY22 Billing Rates'!$A$2:$A$13,'FY22 Billing Rates'!$C$2:$C$13,,0)*V40*3</f>
        <v>0</v>
      </c>
      <c r="X40" s="51">
        <f t="shared" si="1"/>
        <v>0</v>
      </c>
    </row>
    <row r="41" spans="1:24" s="11" customFormat="1" hidden="1" outlineLevel="2" x14ac:dyDescent="0.25">
      <c r="A41" s="16"/>
      <c r="B41" s="12" t="s">
        <v>92</v>
      </c>
      <c r="C41" s="13">
        <v>2712</v>
      </c>
      <c r="D41" s="14">
        <v>10</v>
      </c>
      <c r="E41" s="12" t="s">
        <v>100</v>
      </c>
      <c r="F41" s="12" t="s">
        <v>249</v>
      </c>
      <c r="G41" s="15">
        <v>3</v>
      </c>
      <c r="H41" s="15">
        <v>3</v>
      </c>
      <c r="I41" s="91"/>
      <c r="J41" s="64">
        <v>1</v>
      </c>
      <c r="K41" s="65">
        <f>_xlfn.XLOOKUP($H41,'FY21 Billing Rates'!$A$2:$A$13,'FY21 Billing Rates'!$C$2:$C$13,,0)*J41*3</f>
        <v>1.0499999999999998</v>
      </c>
      <c r="L41" s="47"/>
      <c r="M41" s="47"/>
      <c r="N41" s="49">
        <f>_xlfn.XLOOKUP($H41,'FY22 Billing Rates'!$A$2:$A$13,'FY22 Billing Rates'!$C$2:$C$13,,0)*M41*3</f>
        <v>0</v>
      </c>
      <c r="O41" s="55"/>
      <c r="P41" s="55"/>
      <c r="Q41" s="56">
        <f>_xlfn.XLOOKUP($H41,'FY22 Billing Rates'!$A$2:$A$13,'FY22 Billing Rates'!$C$2:$C$13,,0)*P41*3</f>
        <v>0</v>
      </c>
      <c r="R41" s="60"/>
      <c r="S41" s="60"/>
      <c r="T41" s="61">
        <f>_xlfn.XLOOKUP($H41,'FY22 Billing Rates'!$A$2:$A$13,'FY22 Billing Rates'!$C$2:$C$13,,0)*S41*3</f>
        <v>0</v>
      </c>
      <c r="U41" s="64"/>
      <c r="V41" s="64"/>
      <c r="W41" s="65">
        <f>_xlfn.XLOOKUP($H41,'FY22 Billing Rates'!$A$2:$A$13,'FY22 Billing Rates'!$C$2:$C$13,,0)*V41*3</f>
        <v>0</v>
      </c>
      <c r="X41" s="51">
        <f t="shared" si="1"/>
        <v>0</v>
      </c>
    </row>
    <row r="42" spans="1:24" s="11" customFormat="1" hidden="1" outlineLevel="2" x14ac:dyDescent="0.25">
      <c r="A42" s="16"/>
      <c r="B42" s="12" t="s">
        <v>92</v>
      </c>
      <c r="C42" s="13">
        <v>2712</v>
      </c>
      <c r="D42" s="14">
        <v>19</v>
      </c>
      <c r="E42" s="12" t="s">
        <v>100</v>
      </c>
      <c r="F42" s="12" t="s">
        <v>249</v>
      </c>
      <c r="G42" s="15">
        <v>1</v>
      </c>
      <c r="H42" s="15">
        <v>1</v>
      </c>
      <c r="I42" s="91"/>
      <c r="J42" s="64">
        <v>25</v>
      </c>
      <c r="K42" s="65">
        <f>_xlfn.XLOOKUP($H42,'FY21 Billing Rates'!$A$2:$A$13,'FY21 Billing Rates'!$C$2:$C$13,,0)*J42*3</f>
        <v>82.350000000000009</v>
      </c>
      <c r="L42" s="47"/>
      <c r="M42" s="47"/>
      <c r="N42" s="49">
        <f>_xlfn.XLOOKUP($H42,'FY22 Billing Rates'!$A$2:$A$13,'FY22 Billing Rates'!$C$2:$C$13,,0)*M42*3</f>
        <v>0</v>
      </c>
      <c r="O42" s="55"/>
      <c r="P42" s="55"/>
      <c r="Q42" s="56">
        <f>_xlfn.XLOOKUP($H42,'FY22 Billing Rates'!$A$2:$A$13,'FY22 Billing Rates'!$C$2:$C$13,,0)*P42*3</f>
        <v>0</v>
      </c>
      <c r="R42" s="60"/>
      <c r="S42" s="60"/>
      <c r="T42" s="61">
        <f>_xlfn.XLOOKUP($H42,'FY22 Billing Rates'!$A$2:$A$13,'FY22 Billing Rates'!$C$2:$C$13,,0)*S42*3</f>
        <v>0</v>
      </c>
      <c r="U42" s="64"/>
      <c r="V42" s="64"/>
      <c r="W42" s="65">
        <f>_xlfn.XLOOKUP($H42,'FY22 Billing Rates'!$A$2:$A$13,'FY22 Billing Rates'!$C$2:$C$13,,0)*V42*3</f>
        <v>0</v>
      </c>
      <c r="X42" s="51">
        <f t="shared" si="1"/>
        <v>0</v>
      </c>
    </row>
    <row r="43" spans="1:24" s="11" customFormat="1" hidden="1" outlineLevel="2" x14ac:dyDescent="0.25">
      <c r="A43" s="16"/>
      <c r="B43" s="12" t="s">
        <v>92</v>
      </c>
      <c r="C43" s="13">
        <v>2712</v>
      </c>
      <c r="D43" s="14">
        <v>19</v>
      </c>
      <c r="E43" s="12" t="s">
        <v>100</v>
      </c>
      <c r="F43" s="12" t="s">
        <v>249</v>
      </c>
      <c r="G43" s="15">
        <v>3</v>
      </c>
      <c r="H43" s="15">
        <v>3</v>
      </c>
      <c r="I43" s="91"/>
      <c r="J43" s="64">
        <v>2</v>
      </c>
      <c r="K43" s="65">
        <f>_xlfn.XLOOKUP($H43,'FY21 Billing Rates'!$A$2:$A$13,'FY21 Billing Rates'!$C$2:$C$13,,0)*J43*3</f>
        <v>2.0999999999999996</v>
      </c>
      <c r="L43" s="47"/>
      <c r="M43" s="47"/>
      <c r="N43" s="49">
        <f>_xlfn.XLOOKUP($H43,'FY22 Billing Rates'!$A$2:$A$13,'FY22 Billing Rates'!$C$2:$C$13,,0)*M43*3</f>
        <v>0</v>
      </c>
      <c r="O43" s="55"/>
      <c r="P43" s="55"/>
      <c r="Q43" s="56">
        <f>_xlfn.XLOOKUP($H43,'FY22 Billing Rates'!$A$2:$A$13,'FY22 Billing Rates'!$C$2:$C$13,,0)*P43*3</f>
        <v>0</v>
      </c>
      <c r="R43" s="60"/>
      <c r="S43" s="60"/>
      <c r="T43" s="61">
        <f>_xlfn.XLOOKUP($H43,'FY22 Billing Rates'!$A$2:$A$13,'FY22 Billing Rates'!$C$2:$C$13,,0)*S43*3</f>
        <v>0</v>
      </c>
      <c r="U43" s="64"/>
      <c r="V43" s="64"/>
      <c r="W43" s="65">
        <f>_xlfn.XLOOKUP($H43,'FY22 Billing Rates'!$A$2:$A$13,'FY22 Billing Rates'!$C$2:$C$13,,0)*V43*3</f>
        <v>0</v>
      </c>
      <c r="X43" s="51">
        <f t="shared" si="1"/>
        <v>0</v>
      </c>
    </row>
    <row r="44" spans="1:24" s="11" customFormat="1" hidden="1" outlineLevel="2" x14ac:dyDescent="0.25">
      <c r="A44" s="16"/>
      <c r="B44" s="12" t="s">
        <v>92</v>
      </c>
      <c r="C44" s="13">
        <v>2712</v>
      </c>
      <c r="D44" s="14">
        <v>22</v>
      </c>
      <c r="E44" s="12" t="s">
        <v>100</v>
      </c>
      <c r="F44" s="12" t="s">
        <v>249</v>
      </c>
      <c r="G44" s="15">
        <v>3</v>
      </c>
      <c r="H44" s="15">
        <v>3</v>
      </c>
      <c r="I44" s="91"/>
      <c r="J44" s="64">
        <v>16</v>
      </c>
      <c r="K44" s="65">
        <f>_xlfn.XLOOKUP($H44,'FY21 Billing Rates'!$A$2:$A$13,'FY21 Billing Rates'!$C$2:$C$13,,0)*J44*3</f>
        <v>16.799999999999997</v>
      </c>
      <c r="L44" s="47"/>
      <c r="M44" s="47"/>
      <c r="N44" s="49">
        <f>_xlfn.XLOOKUP($H44,'FY22 Billing Rates'!$A$2:$A$13,'FY22 Billing Rates'!$C$2:$C$13,,0)*M44*3</f>
        <v>0</v>
      </c>
      <c r="O44" s="55"/>
      <c r="P44" s="55"/>
      <c r="Q44" s="56">
        <f>_xlfn.XLOOKUP($H44,'FY22 Billing Rates'!$A$2:$A$13,'FY22 Billing Rates'!$C$2:$C$13,,0)*P44*3</f>
        <v>0</v>
      </c>
      <c r="R44" s="60"/>
      <c r="S44" s="60"/>
      <c r="T44" s="61">
        <f>_xlfn.XLOOKUP($H44,'FY22 Billing Rates'!$A$2:$A$13,'FY22 Billing Rates'!$C$2:$C$13,,0)*S44*3</f>
        <v>0</v>
      </c>
      <c r="U44" s="64"/>
      <c r="V44" s="64"/>
      <c r="W44" s="65">
        <f>_xlfn.XLOOKUP($H44,'FY22 Billing Rates'!$A$2:$A$13,'FY22 Billing Rates'!$C$2:$C$13,,0)*V44*3</f>
        <v>0</v>
      </c>
      <c r="X44" s="51">
        <f t="shared" si="1"/>
        <v>0</v>
      </c>
    </row>
    <row r="45" spans="1:24" s="11" customFormat="1" hidden="1" outlineLevel="2" x14ac:dyDescent="0.25">
      <c r="A45" s="16"/>
      <c r="B45" s="12" t="s">
        <v>92</v>
      </c>
      <c r="C45" s="13">
        <v>2712</v>
      </c>
      <c r="D45" s="14">
        <v>22</v>
      </c>
      <c r="E45" s="12" t="s">
        <v>100</v>
      </c>
      <c r="F45" s="12" t="s">
        <v>249</v>
      </c>
      <c r="G45" s="15">
        <v>1</v>
      </c>
      <c r="H45" s="15">
        <v>1</v>
      </c>
      <c r="I45" s="91"/>
      <c r="J45" s="64">
        <v>267</v>
      </c>
      <c r="K45" s="65">
        <f>_xlfn.XLOOKUP($H45,'FY21 Billing Rates'!$A$2:$A$13,'FY21 Billing Rates'!$C$2:$C$13,,0)*J45*3</f>
        <v>879.49800000000005</v>
      </c>
      <c r="L45" s="47"/>
      <c r="M45" s="47"/>
      <c r="N45" s="49">
        <f>_xlfn.XLOOKUP($H45,'FY22 Billing Rates'!$A$2:$A$13,'FY22 Billing Rates'!$C$2:$C$13,,0)*M45*3</f>
        <v>0</v>
      </c>
      <c r="O45" s="55"/>
      <c r="P45" s="55"/>
      <c r="Q45" s="56">
        <f>_xlfn.XLOOKUP($H45,'FY22 Billing Rates'!$A$2:$A$13,'FY22 Billing Rates'!$C$2:$C$13,,0)*P45*3</f>
        <v>0</v>
      </c>
      <c r="R45" s="60"/>
      <c r="S45" s="60"/>
      <c r="T45" s="61">
        <f>_xlfn.XLOOKUP($H45,'FY22 Billing Rates'!$A$2:$A$13,'FY22 Billing Rates'!$C$2:$C$13,,0)*S45*3</f>
        <v>0</v>
      </c>
      <c r="U45" s="64"/>
      <c r="V45" s="64"/>
      <c r="W45" s="65">
        <f>_xlfn.XLOOKUP($H45,'FY22 Billing Rates'!$A$2:$A$13,'FY22 Billing Rates'!$C$2:$C$13,,0)*V45*3</f>
        <v>0</v>
      </c>
      <c r="X45" s="51">
        <f t="shared" si="1"/>
        <v>0</v>
      </c>
    </row>
    <row r="46" spans="1:24" s="11" customFormat="1" outlineLevel="2" x14ac:dyDescent="0.25">
      <c r="A46" s="16"/>
      <c r="B46" s="12" t="s">
        <v>92</v>
      </c>
      <c r="C46" s="13">
        <v>2712</v>
      </c>
      <c r="D46" s="14">
        <v>31</v>
      </c>
      <c r="E46" s="12" t="s">
        <v>100</v>
      </c>
      <c r="F46" s="12" t="s">
        <v>249</v>
      </c>
      <c r="G46" s="15">
        <v>3</v>
      </c>
      <c r="H46" s="15">
        <v>3</v>
      </c>
      <c r="I46" s="91"/>
      <c r="J46" s="64">
        <v>16</v>
      </c>
      <c r="K46" s="65">
        <f>_xlfn.XLOOKUP($H46,'FY21 Billing Rates'!$A$2:$A$13,'FY21 Billing Rates'!$C$2:$C$13,,0)*J46*3</f>
        <v>16.799999999999997</v>
      </c>
      <c r="L46" s="47"/>
      <c r="M46" s="47">
        <v>10</v>
      </c>
      <c r="N46" s="49">
        <f>_xlfn.XLOOKUP($H46,'FY22 Billing Rates'!$A$2:$A$13,'FY22 Billing Rates'!$C$2:$C$13,,0)*M46*3</f>
        <v>10.5</v>
      </c>
      <c r="O46" s="55"/>
      <c r="P46" s="55">
        <v>10</v>
      </c>
      <c r="Q46" s="56">
        <f>_xlfn.XLOOKUP($H46,'FY22 Billing Rates'!$A$2:$A$13,'FY22 Billing Rates'!$C$2:$C$13,,0)*P46*3</f>
        <v>10.5</v>
      </c>
      <c r="R46" s="60"/>
      <c r="S46" s="60">
        <v>10</v>
      </c>
      <c r="T46" s="61">
        <f>_xlfn.XLOOKUP($H46,'FY22 Billing Rates'!$A$2:$A$13,'FY22 Billing Rates'!$C$2:$C$13,,0)*S46*3</f>
        <v>10.5</v>
      </c>
      <c r="U46" s="64"/>
      <c r="V46" s="64">
        <v>10</v>
      </c>
      <c r="W46" s="65">
        <f>_xlfn.XLOOKUP($H46,'FY22 Billing Rates'!$A$2:$A$13,'FY22 Billing Rates'!$C$2:$C$13,,0)*V46*3</f>
        <v>10.5</v>
      </c>
      <c r="X46" s="51">
        <f t="shared" si="1"/>
        <v>42</v>
      </c>
    </row>
    <row r="47" spans="1:24" s="11" customFormat="1" outlineLevel="2" x14ac:dyDescent="0.25">
      <c r="A47" s="16"/>
      <c r="B47" s="12" t="s">
        <v>92</v>
      </c>
      <c r="C47" s="13">
        <v>2712</v>
      </c>
      <c r="D47" s="14">
        <v>31</v>
      </c>
      <c r="E47" s="12" t="s">
        <v>100</v>
      </c>
      <c r="F47" s="12" t="s">
        <v>249</v>
      </c>
      <c r="G47" s="15">
        <v>1</v>
      </c>
      <c r="H47" s="15">
        <v>1</v>
      </c>
      <c r="I47" s="91"/>
      <c r="J47" s="64">
        <v>263</v>
      </c>
      <c r="K47" s="65">
        <f>_xlfn.XLOOKUP($H47,'FY21 Billing Rates'!$A$2:$A$13,'FY21 Billing Rates'!$C$2:$C$13,,0)*J47*3</f>
        <v>866.322</v>
      </c>
      <c r="L47" s="47"/>
      <c r="M47" s="47">
        <v>153</v>
      </c>
      <c r="N47" s="49">
        <f>_xlfn.XLOOKUP($H47,'FY22 Billing Rates'!$A$2:$A$13,'FY22 Billing Rates'!$C$2:$C$13,,0)*M47*3</f>
        <v>441.09899999999993</v>
      </c>
      <c r="O47" s="55"/>
      <c r="P47" s="55">
        <v>153</v>
      </c>
      <c r="Q47" s="56">
        <f>_xlfn.XLOOKUP($H47,'FY22 Billing Rates'!$A$2:$A$13,'FY22 Billing Rates'!$C$2:$C$13,,0)*P47*3</f>
        <v>441.09899999999993</v>
      </c>
      <c r="R47" s="60"/>
      <c r="S47" s="60">
        <v>153</v>
      </c>
      <c r="T47" s="61">
        <f>_xlfn.XLOOKUP($H47,'FY22 Billing Rates'!$A$2:$A$13,'FY22 Billing Rates'!$C$2:$C$13,,0)*S47*3</f>
        <v>441.09899999999993</v>
      </c>
      <c r="U47" s="64"/>
      <c r="V47" s="64">
        <v>153</v>
      </c>
      <c r="W47" s="65">
        <f>_xlfn.XLOOKUP($H47,'FY22 Billing Rates'!$A$2:$A$13,'FY22 Billing Rates'!$C$2:$C$13,,0)*V47*3</f>
        <v>441.09899999999993</v>
      </c>
      <c r="X47" s="51">
        <f t="shared" si="1"/>
        <v>1764.3959999999997</v>
      </c>
    </row>
    <row r="48" spans="1:24" s="11" customFormat="1" outlineLevel="2" x14ac:dyDescent="0.25">
      <c r="A48" s="16"/>
      <c r="B48" s="12" t="s">
        <v>92</v>
      </c>
      <c r="C48" s="13">
        <v>2712</v>
      </c>
      <c r="D48" s="14">
        <v>36</v>
      </c>
      <c r="E48" s="12" t="s">
        <v>100</v>
      </c>
      <c r="F48" s="12" t="s">
        <v>249</v>
      </c>
      <c r="G48" s="15">
        <v>1</v>
      </c>
      <c r="H48" s="15">
        <v>1</v>
      </c>
      <c r="I48" s="91"/>
      <c r="J48" s="64">
        <v>300</v>
      </c>
      <c r="K48" s="65">
        <f>_xlfn.XLOOKUP($H48,'FY21 Billing Rates'!$A$2:$A$13,'FY21 Billing Rates'!$C$2:$C$13,,0)*J48*3</f>
        <v>988.2</v>
      </c>
      <c r="L48" s="47"/>
      <c r="M48" s="47">
        <v>204</v>
      </c>
      <c r="N48" s="49">
        <f>_xlfn.XLOOKUP($H48,'FY22 Billing Rates'!$A$2:$A$13,'FY22 Billing Rates'!$C$2:$C$13,,0)*M48*3</f>
        <v>588.13199999999995</v>
      </c>
      <c r="O48" s="55"/>
      <c r="P48" s="55">
        <v>204</v>
      </c>
      <c r="Q48" s="56">
        <f>_xlfn.XLOOKUP($H48,'FY22 Billing Rates'!$A$2:$A$13,'FY22 Billing Rates'!$C$2:$C$13,,0)*P48*3</f>
        <v>588.13199999999995</v>
      </c>
      <c r="R48" s="60"/>
      <c r="S48" s="60">
        <v>204</v>
      </c>
      <c r="T48" s="61">
        <f>_xlfn.XLOOKUP($H48,'FY22 Billing Rates'!$A$2:$A$13,'FY22 Billing Rates'!$C$2:$C$13,,0)*S48*3</f>
        <v>588.13199999999995</v>
      </c>
      <c r="U48" s="64"/>
      <c r="V48" s="64">
        <v>204</v>
      </c>
      <c r="W48" s="65">
        <f>_xlfn.XLOOKUP($H48,'FY22 Billing Rates'!$A$2:$A$13,'FY22 Billing Rates'!$C$2:$C$13,,0)*V48*3</f>
        <v>588.13199999999995</v>
      </c>
      <c r="X48" s="51">
        <f t="shared" si="1"/>
        <v>2352.5279999999998</v>
      </c>
    </row>
    <row r="49" spans="1:24" s="11" customFormat="1" outlineLevel="2" x14ac:dyDescent="0.25">
      <c r="A49" s="16"/>
      <c r="B49" s="12" t="s">
        <v>92</v>
      </c>
      <c r="C49" s="13">
        <v>2712</v>
      </c>
      <c r="D49" s="14">
        <v>36</v>
      </c>
      <c r="E49" s="12" t="s">
        <v>100</v>
      </c>
      <c r="F49" s="12" t="s">
        <v>249</v>
      </c>
      <c r="G49" s="15">
        <v>3</v>
      </c>
      <c r="H49" s="15">
        <v>3</v>
      </c>
      <c r="I49" s="91"/>
      <c r="J49" s="64">
        <v>18</v>
      </c>
      <c r="K49" s="65">
        <f>_xlfn.XLOOKUP($H49,'FY21 Billing Rates'!$A$2:$A$13,'FY21 Billing Rates'!$C$2:$C$13,,0)*J49*3</f>
        <v>18.899999999999999</v>
      </c>
      <c r="L49" s="47"/>
      <c r="M49" s="47">
        <v>13</v>
      </c>
      <c r="N49" s="49">
        <f>_xlfn.XLOOKUP($H49,'FY22 Billing Rates'!$A$2:$A$13,'FY22 Billing Rates'!$C$2:$C$13,,0)*M49*3</f>
        <v>13.649999999999999</v>
      </c>
      <c r="O49" s="55"/>
      <c r="P49" s="55">
        <v>13</v>
      </c>
      <c r="Q49" s="56">
        <f>_xlfn.XLOOKUP($H49,'FY22 Billing Rates'!$A$2:$A$13,'FY22 Billing Rates'!$C$2:$C$13,,0)*P49*3</f>
        <v>13.649999999999999</v>
      </c>
      <c r="R49" s="60"/>
      <c r="S49" s="60">
        <v>13</v>
      </c>
      <c r="T49" s="61">
        <f>_xlfn.XLOOKUP($H49,'FY22 Billing Rates'!$A$2:$A$13,'FY22 Billing Rates'!$C$2:$C$13,,0)*S49*3</f>
        <v>13.649999999999999</v>
      </c>
      <c r="U49" s="64"/>
      <c r="V49" s="64">
        <v>13</v>
      </c>
      <c r="W49" s="65">
        <f>_xlfn.XLOOKUP($H49,'FY22 Billing Rates'!$A$2:$A$13,'FY22 Billing Rates'!$C$2:$C$13,,0)*V49*3</f>
        <v>13.649999999999999</v>
      </c>
      <c r="X49" s="51">
        <f t="shared" si="1"/>
        <v>54.599999999999994</v>
      </c>
    </row>
    <row r="50" spans="1:24" s="11" customFormat="1" outlineLevel="2" x14ac:dyDescent="0.25">
      <c r="A50" s="16"/>
      <c r="B50" s="12" t="s">
        <v>92</v>
      </c>
      <c r="C50" s="13">
        <v>2712</v>
      </c>
      <c r="D50" s="14">
        <v>50</v>
      </c>
      <c r="E50" s="12" t="s">
        <v>100</v>
      </c>
      <c r="F50" s="12" t="s">
        <v>249</v>
      </c>
      <c r="G50" s="15">
        <v>3</v>
      </c>
      <c r="H50" s="15">
        <v>3</v>
      </c>
      <c r="I50" s="91"/>
      <c r="J50" s="64">
        <v>19</v>
      </c>
      <c r="K50" s="65">
        <f>_xlfn.XLOOKUP($H50,'FY21 Billing Rates'!$A$2:$A$13,'FY21 Billing Rates'!$C$2:$C$13,,0)*J50*3</f>
        <v>19.95</v>
      </c>
      <c r="L50" s="47"/>
      <c r="M50" s="47">
        <v>12</v>
      </c>
      <c r="N50" s="49">
        <f>_xlfn.XLOOKUP($H50,'FY22 Billing Rates'!$A$2:$A$13,'FY22 Billing Rates'!$C$2:$C$13,,0)*M50*3</f>
        <v>12.599999999999998</v>
      </c>
      <c r="O50" s="55"/>
      <c r="P50" s="55">
        <v>12</v>
      </c>
      <c r="Q50" s="56">
        <f>_xlfn.XLOOKUP($H50,'FY22 Billing Rates'!$A$2:$A$13,'FY22 Billing Rates'!$C$2:$C$13,,0)*P50*3</f>
        <v>12.599999999999998</v>
      </c>
      <c r="R50" s="60"/>
      <c r="S50" s="60">
        <v>12</v>
      </c>
      <c r="T50" s="61">
        <f>_xlfn.XLOOKUP($H50,'FY22 Billing Rates'!$A$2:$A$13,'FY22 Billing Rates'!$C$2:$C$13,,0)*S50*3</f>
        <v>12.599999999999998</v>
      </c>
      <c r="U50" s="64"/>
      <c r="V50" s="64">
        <v>12</v>
      </c>
      <c r="W50" s="65">
        <f>_xlfn.XLOOKUP($H50,'FY22 Billing Rates'!$A$2:$A$13,'FY22 Billing Rates'!$C$2:$C$13,,0)*V50*3</f>
        <v>12.599999999999998</v>
      </c>
      <c r="X50" s="51">
        <f t="shared" si="1"/>
        <v>50.399999999999991</v>
      </c>
    </row>
    <row r="51" spans="1:24" s="11" customFormat="1" outlineLevel="2" x14ac:dyDescent="0.25">
      <c r="A51" s="16"/>
      <c r="B51" s="12" t="s">
        <v>92</v>
      </c>
      <c r="C51" s="13">
        <v>2712</v>
      </c>
      <c r="D51" s="14">
        <v>50</v>
      </c>
      <c r="E51" s="12" t="s">
        <v>100</v>
      </c>
      <c r="F51" s="12" t="s">
        <v>249</v>
      </c>
      <c r="G51" s="15">
        <v>1</v>
      </c>
      <c r="H51" s="15">
        <v>1</v>
      </c>
      <c r="I51" s="91"/>
      <c r="J51" s="64">
        <v>325</v>
      </c>
      <c r="K51" s="65">
        <f>_xlfn.XLOOKUP($H51,'FY21 Billing Rates'!$A$2:$A$13,'FY21 Billing Rates'!$C$2:$C$13,,0)*J51*3</f>
        <v>1070.5500000000002</v>
      </c>
      <c r="L51" s="47"/>
      <c r="M51" s="47">
        <v>184</v>
      </c>
      <c r="N51" s="49">
        <f>_xlfn.XLOOKUP($H51,'FY22 Billing Rates'!$A$2:$A$13,'FY22 Billing Rates'!$C$2:$C$13,,0)*M51*3</f>
        <v>530.47199999999998</v>
      </c>
      <c r="O51" s="55"/>
      <c r="P51" s="55">
        <v>184</v>
      </c>
      <c r="Q51" s="56">
        <f>_xlfn.XLOOKUP($H51,'FY22 Billing Rates'!$A$2:$A$13,'FY22 Billing Rates'!$C$2:$C$13,,0)*P51*3</f>
        <v>530.47199999999998</v>
      </c>
      <c r="R51" s="60"/>
      <c r="S51" s="60">
        <v>184</v>
      </c>
      <c r="T51" s="61">
        <f>_xlfn.XLOOKUP($H51,'FY22 Billing Rates'!$A$2:$A$13,'FY22 Billing Rates'!$C$2:$C$13,,0)*S51*3</f>
        <v>530.47199999999998</v>
      </c>
      <c r="U51" s="64"/>
      <c r="V51" s="64">
        <v>184</v>
      </c>
      <c r="W51" s="65">
        <f>_xlfn.XLOOKUP($H51,'FY22 Billing Rates'!$A$2:$A$13,'FY22 Billing Rates'!$C$2:$C$13,,0)*V51*3</f>
        <v>530.47199999999998</v>
      </c>
      <c r="X51" s="51">
        <f t="shared" si="1"/>
        <v>2121.8879999999999</v>
      </c>
    </row>
    <row r="52" spans="1:24" s="11" customFormat="1" outlineLevel="2" x14ac:dyDescent="0.25">
      <c r="A52" s="16"/>
      <c r="B52" s="12" t="s">
        <v>92</v>
      </c>
      <c r="C52" s="13">
        <v>2712</v>
      </c>
      <c r="D52" s="14">
        <v>65</v>
      </c>
      <c r="E52" s="12" t="s">
        <v>100</v>
      </c>
      <c r="F52" s="12" t="s">
        <v>249</v>
      </c>
      <c r="G52" s="15">
        <v>3</v>
      </c>
      <c r="H52" s="15">
        <v>3</v>
      </c>
      <c r="I52" s="91"/>
      <c r="J52" s="64">
        <v>12</v>
      </c>
      <c r="K52" s="65">
        <f>_xlfn.XLOOKUP($H52,'FY21 Billing Rates'!$A$2:$A$13,'FY21 Billing Rates'!$C$2:$C$13,,0)*J52*3</f>
        <v>12.599999999999998</v>
      </c>
      <c r="L52" s="47"/>
      <c r="M52" s="47">
        <v>21</v>
      </c>
      <c r="N52" s="49">
        <f>_xlfn.XLOOKUP($H52,'FY22 Billing Rates'!$A$2:$A$13,'FY22 Billing Rates'!$C$2:$C$13,,0)*M52*3</f>
        <v>22.049999999999997</v>
      </c>
      <c r="O52" s="55"/>
      <c r="P52" s="55">
        <v>21</v>
      </c>
      <c r="Q52" s="56">
        <f>_xlfn.XLOOKUP($H52,'FY22 Billing Rates'!$A$2:$A$13,'FY22 Billing Rates'!$C$2:$C$13,,0)*P52*3</f>
        <v>22.049999999999997</v>
      </c>
      <c r="R52" s="60"/>
      <c r="S52" s="60">
        <v>21</v>
      </c>
      <c r="T52" s="61">
        <f>_xlfn.XLOOKUP($H52,'FY22 Billing Rates'!$A$2:$A$13,'FY22 Billing Rates'!$C$2:$C$13,,0)*S52*3</f>
        <v>22.049999999999997</v>
      </c>
      <c r="U52" s="64"/>
      <c r="V52" s="64">
        <v>21</v>
      </c>
      <c r="W52" s="65">
        <f>_xlfn.XLOOKUP($H52,'FY22 Billing Rates'!$A$2:$A$13,'FY22 Billing Rates'!$C$2:$C$13,,0)*V52*3</f>
        <v>22.049999999999997</v>
      </c>
      <c r="X52" s="51">
        <f t="shared" si="1"/>
        <v>88.199999999999989</v>
      </c>
    </row>
    <row r="53" spans="1:24" s="11" customFormat="1" outlineLevel="2" x14ac:dyDescent="0.25">
      <c r="A53" s="16"/>
      <c r="B53" s="12" t="s">
        <v>92</v>
      </c>
      <c r="C53" s="13">
        <v>2712</v>
      </c>
      <c r="D53" s="14">
        <v>65</v>
      </c>
      <c r="E53" s="12" t="s">
        <v>100</v>
      </c>
      <c r="F53" s="12" t="s">
        <v>249</v>
      </c>
      <c r="G53" s="15">
        <v>1</v>
      </c>
      <c r="H53" s="15">
        <v>1</v>
      </c>
      <c r="I53" s="91"/>
      <c r="J53" s="64">
        <v>200</v>
      </c>
      <c r="K53" s="65">
        <f>_xlfn.XLOOKUP($H53,'FY21 Billing Rates'!$A$2:$A$13,'FY21 Billing Rates'!$C$2:$C$13,,0)*J53*3</f>
        <v>658.80000000000007</v>
      </c>
      <c r="L53" s="47"/>
      <c r="M53" s="47">
        <v>326</v>
      </c>
      <c r="N53" s="49">
        <f>_xlfn.XLOOKUP($H53,'FY22 Billing Rates'!$A$2:$A$13,'FY22 Billing Rates'!$C$2:$C$13,,0)*M53*3</f>
        <v>939.85799999999995</v>
      </c>
      <c r="O53" s="55"/>
      <c r="P53" s="55">
        <v>326</v>
      </c>
      <c r="Q53" s="56">
        <f>_xlfn.XLOOKUP($H53,'FY22 Billing Rates'!$A$2:$A$13,'FY22 Billing Rates'!$C$2:$C$13,,0)*P53*3</f>
        <v>939.85799999999995</v>
      </c>
      <c r="R53" s="60"/>
      <c r="S53" s="60">
        <v>326</v>
      </c>
      <c r="T53" s="61">
        <f>_xlfn.XLOOKUP($H53,'FY22 Billing Rates'!$A$2:$A$13,'FY22 Billing Rates'!$C$2:$C$13,,0)*S53*3</f>
        <v>939.85799999999995</v>
      </c>
      <c r="U53" s="64"/>
      <c r="V53" s="64">
        <v>326</v>
      </c>
      <c r="W53" s="65">
        <f>_xlfn.XLOOKUP($H53,'FY22 Billing Rates'!$A$2:$A$13,'FY22 Billing Rates'!$C$2:$C$13,,0)*V53*3</f>
        <v>939.85799999999995</v>
      </c>
      <c r="X53" s="51">
        <f t="shared" si="1"/>
        <v>3759.4319999999998</v>
      </c>
    </row>
    <row r="54" spans="1:24" s="11" customFormat="1" outlineLevel="2" x14ac:dyDescent="0.25">
      <c r="A54" s="16"/>
      <c r="B54" s="12" t="s">
        <v>92</v>
      </c>
      <c r="C54" s="13">
        <v>2715</v>
      </c>
      <c r="D54" s="14">
        <v>4</v>
      </c>
      <c r="E54" s="12" t="s">
        <v>101</v>
      </c>
      <c r="F54" s="12" t="s">
        <v>249</v>
      </c>
      <c r="G54" s="15">
        <v>3</v>
      </c>
      <c r="H54" s="15">
        <v>3</v>
      </c>
      <c r="I54" s="91"/>
      <c r="J54" s="64">
        <v>71</v>
      </c>
      <c r="K54" s="65">
        <f>_xlfn.XLOOKUP($H54,'FY21 Billing Rates'!$A$2:$A$13,'FY21 Billing Rates'!$C$2:$C$13,,0)*J54*3</f>
        <v>74.55</v>
      </c>
      <c r="L54" s="47"/>
      <c r="M54" s="47">
        <v>79</v>
      </c>
      <c r="N54" s="49">
        <f>_xlfn.XLOOKUP($H54,'FY22 Billing Rates'!$A$2:$A$13,'FY22 Billing Rates'!$C$2:$C$13,,0)*M54*3</f>
        <v>82.949999999999989</v>
      </c>
      <c r="O54" s="55"/>
      <c r="P54" s="55">
        <v>79</v>
      </c>
      <c r="Q54" s="56">
        <f>_xlfn.XLOOKUP($H54,'FY22 Billing Rates'!$A$2:$A$13,'FY22 Billing Rates'!$C$2:$C$13,,0)*P54*3</f>
        <v>82.949999999999989</v>
      </c>
      <c r="R54" s="60"/>
      <c r="S54" s="60">
        <v>79</v>
      </c>
      <c r="T54" s="61">
        <f>_xlfn.XLOOKUP($H54,'FY22 Billing Rates'!$A$2:$A$13,'FY22 Billing Rates'!$C$2:$C$13,,0)*S54*3</f>
        <v>82.949999999999989</v>
      </c>
      <c r="U54" s="64"/>
      <c r="V54" s="64">
        <v>79</v>
      </c>
      <c r="W54" s="65">
        <f>_xlfn.XLOOKUP($H54,'FY22 Billing Rates'!$A$2:$A$13,'FY22 Billing Rates'!$C$2:$C$13,,0)*V54*3</f>
        <v>82.949999999999989</v>
      </c>
      <c r="X54" s="51">
        <f t="shared" si="1"/>
        <v>331.79999999999995</v>
      </c>
    </row>
    <row r="55" spans="1:24" s="11" customFormat="1" outlineLevel="2" x14ac:dyDescent="0.25">
      <c r="A55" s="16"/>
      <c r="B55" s="12" t="s">
        <v>92</v>
      </c>
      <c r="C55" s="13">
        <v>2715</v>
      </c>
      <c r="D55" s="14">
        <v>4</v>
      </c>
      <c r="E55" s="12" t="s">
        <v>101</v>
      </c>
      <c r="F55" s="12" t="s">
        <v>249</v>
      </c>
      <c r="G55" s="15">
        <v>1</v>
      </c>
      <c r="H55" s="15">
        <v>1</v>
      </c>
      <c r="I55" s="91"/>
      <c r="J55" s="64">
        <v>1147</v>
      </c>
      <c r="K55" s="65">
        <f>_xlfn.XLOOKUP($H55,'FY21 Billing Rates'!$A$2:$A$13,'FY21 Billing Rates'!$C$2:$C$13,,0)*J55*3</f>
        <v>3778.2180000000008</v>
      </c>
      <c r="L55" s="47"/>
      <c r="M55" s="47">
        <v>1255</v>
      </c>
      <c r="N55" s="49">
        <f>_xlfn.XLOOKUP($H55,'FY22 Billing Rates'!$A$2:$A$13,'FY22 Billing Rates'!$C$2:$C$13,,0)*M55*3</f>
        <v>3618.165</v>
      </c>
      <c r="O55" s="55"/>
      <c r="P55" s="55">
        <v>1255</v>
      </c>
      <c r="Q55" s="56">
        <f>_xlfn.XLOOKUP($H55,'FY22 Billing Rates'!$A$2:$A$13,'FY22 Billing Rates'!$C$2:$C$13,,0)*P55*3</f>
        <v>3618.165</v>
      </c>
      <c r="R55" s="60"/>
      <c r="S55" s="60">
        <v>1255</v>
      </c>
      <c r="T55" s="61">
        <f>_xlfn.XLOOKUP($H55,'FY22 Billing Rates'!$A$2:$A$13,'FY22 Billing Rates'!$C$2:$C$13,,0)*S55*3</f>
        <v>3618.165</v>
      </c>
      <c r="U55" s="64"/>
      <c r="V55" s="64">
        <v>1255</v>
      </c>
      <c r="W55" s="65">
        <f>_xlfn.XLOOKUP($H55,'FY22 Billing Rates'!$A$2:$A$13,'FY22 Billing Rates'!$C$2:$C$13,,0)*V55*3</f>
        <v>3618.165</v>
      </c>
      <c r="X55" s="51">
        <f t="shared" si="1"/>
        <v>14472.66</v>
      </c>
    </row>
    <row r="56" spans="1:24" s="11" customFormat="1" hidden="1" outlineLevel="2" x14ac:dyDescent="0.25">
      <c r="A56" s="16"/>
      <c r="B56" s="12" t="s">
        <v>92</v>
      </c>
      <c r="C56" s="13">
        <v>2715</v>
      </c>
      <c r="D56" s="14">
        <v>4</v>
      </c>
      <c r="E56" s="12" t="s">
        <v>101</v>
      </c>
      <c r="F56" s="12" t="s">
        <v>249</v>
      </c>
      <c r="G56" s="15">
        <v>3</v>
      </c>
      <c r="H56" s="15">
        <v>3</v>
      </c>
      <c r="I56" s="91"/>
      <c r="J56" s="64">
        <v>20</v>
      </c>
      <c r="K56" s="65">
        <f>_xlfn.XLOOKUP($H56,'FY21 Billing Rates'!$A$2:$A$13,'FY21 Billing Rates'!$C$2:$C$13,,0)*J56*3</f>
        <v>21</v>
      </c>
      <c r="L56" s="47"/>
      <c r="M56" s="47"/>
      <c r="N56" s="49">
        <f>_xlfn.XLOOKUP($H56,'FY22 Billing Rates'!$A$2:$A$13,'FY22 Billing Rates'!$C$2:$C$13,,0)*M56*3</f>
        <v>0</v>
      </c>
      <c r="O56" s="55"/>
      <c r="P56" s="55"/>
      <c r="Q56" s="56">
        <f>_xlfn.XLOOKUP($H56,'FY22 Billing Rates'!$A$2:$A$13,'FY22 Billing Rates'!$C$2:$C$13,,0)*P56*3</f>
        <v>0</v>
      </c>
      <c r="R56" s="60"/>
      <c r="S56" s="60"/>
      <c r="T56" s="61">
        <f>_xlfn.XLOOKUP($H56,'FY22 Billing Rates'!$A$2:$A$13,'FY22 Billing Rates'!$C$2:$C$13,,0)*S56*3</f>
        <v>0</v>
      </c>
      <c r="U56" s="64"/>
      <c r="V56" s="64"/>
      <c r="W56" s="65">
        <f>_xlfn.XLOOKUP($H56,'FY22 Billing Rates'!$A$2:$A$13,'FY22 Billing Rates'!$C$2:$C$13,,0)*V56*3</f>
        <v>0</v>
      </c>
      <c r="X56" s="51">
        <f t="shared" si="1"/>
        <v>0</v>
      </c>
    </row>
    <row r="57" spans="1:24" s="11" customFormat="1" hidden="1" outlineLevel="2" x14ac:dyDescent="0.25">
      <c r="A57" s="16"/>
      <c r="B57" s="12" t="s">
        <v>92</v>
      </c>
      <c r="C57" s="13">
        <v>2715</v>
      </c>
      <c r="D57" s="14">
        <v>4</v>
      </c>
      <c r="E57" s="12" t="s">
        <v>101</v>
      </c>
      <c r="F57" s="12" t="s">
        <v>249</v>
      </c>
      <c r="G57" s="15">
        <v>1</v>
      </c>
      <c r="H57" s="15">
        <v>1</v>
      </c>
      <c r="I57" s="91"/>
      <c r="J57" s="64">
        <v>342</v>
      </c>
      <c r="K57" s="65">
        <f>_xlfn.XLOOKUP($H57,'FY21 Billing Rates'!$A$2:$A$13,'FY21 Billing Rates'!$C$2:$C$13,,0)*J57*3</f>
        <v>1126.548</v>
      </c>
      <c r="L57" s="47"/>
      <c r="M57" s="47"/>
      <c r="N57" s="49">
        <f>_xlfn.XLOOKUP($H57,'FY22 Billing Rates'!$A$2:$A$13,'FY22 Billing Rates'!$C$2:$C$13,,0)*M57*3</f>
        <v>0</v>
      </c>
      <c r="O57" s="55"/>
      <c r="P57" s="55"/>
      <c r="Q57" s="56">
        <f>_xlfn.XLOOKUP($H57,'FY22 Billing Rates'!$A$2:$A$13,'FY22 Billing Rates'!$C$2:$C$13,,0)*P57*3</f>
        <v>0</v>
      </c>
      <c r="R57" s="60"/>
      <c r="S57" s="60"/>
      <c r="T57" s="61">
        <f>_xlfn.XLOOKUP($H57,'FY22 Billing Rates'!$A$2:$A$13,'FY22 Billing Rates'!$C$2:$C$13,,0)*S57*3</f>
        <v>0</v>
      </c>
      <c r="U57" s="64"/>
      <c r="V57" s="64"/>
      <c r="W57" s="65">
        <f>_xlfn.XLOOKUP($H57,'FY22 Billing Rates'!$A$2:$A$13,'FY22 Billing Rates'!$C$2:$C$13,,0)*V57*3</f>
        <v>0</v>
      </c>
      <c r="X57" s="51">
        <f t="shared" si="1"/>
        <v>0</v>
      </c>
    </row>
    <row r="58" spans="1:24" s="11" customFormat="1" outlineLevel="2" x14ac:dyDescent="0.25">
      <c r="A58" s="16"/>
      <c r="B58" s="12" t="s">
        <v>92</v>
      </c>
      <c r="C58" s="13">
        <v>2715</v>
      </c>
      <c r="D58" s="14">
        <v>15</v>
      </c>
      <c r="E58" s="12" t="s">
        <v>101</v>
      </c>
      <c r="F58" s="12" t="s">
        <v>249</v>
      </c>
      <c r="G58" s="15">
        <v>3</v>
      </c>
      <c r="H58" s="15">
        <v>3</v>
      </c>
      <c r="I58" s="91"/>
      <c r="J58" s="64">
        <v>11</v>
      </c>
      <c r="K58" s="65">
        <f>_xlfn.XLOOKUP($H58,'FY21 Billing Rates'!$A$2:$A$13,'FY21 Billing Rates'!$C$2:$C$13,,0)*J58*3</f>
        <v>11.549999999999999</v>
      </c>
      <c r="L58" s="47"/>
      <c r="M58" s="47">
        <v>10</v>
      </c>
      <c r="N58" s="49">
        <f>_xlfn.XLOOKUP($H58,'FY22 Billing Rates'!$A$2:$A$13,'FY22 Billing Rates'!$C$2:$C$13,,0)*M58*3</f>
        <v>10.5</v>
      </c>
      <c r="O58" s="55"/>
      <c r="P58" s="55">
        <v>10</v>
      </c>
      <c r="Q58" s="56">
        <f>_xlfn.XLOOKUP($H58,'FY22 Billing Rates'!$A$2:$A$13,'FY22 Billing Rates'!$C$2:$C$13,,0)*P58*3</f>
        <v>10.5</v>
      </c>
      <c r="R58" s="60"/>
      <c r="S58" s="60">
        <v>10</v>
      </c>
      <c r="T58" s="61">
        <f>_xlfn.XLOOKUP($H58,'FY22 Billing Rates'!$A$2:$A$13,'FY22 Billing Rates'!$C$2:$C$13,,0)*S58*3</f>
        <v>10.5</v>
      </c>
      <c r="U58" s="64"/>
      <c r="V58" s="64">
        <v>10</v>
      </c>
      <c r="W58" s="65">
        <f>_xlfn.XLOOKUP($H58,'FY22 Billing Rates'!$A$2:$A$13,'FY22 Billing Rates'!$C$2:$C$13,,0)*V58*3</f>
        <v>10.5</v>
      </c>
      <c r="X58" s="51">
        <f t="shared" si="1"/>
        <v>42</v>
      </c>
    </row>
    <row r="59" spans="1:24" s="11" customFormat="1" outlineLevel="2" x14ac:dyDescent="0.25">
      <c r="A59" s="16"/>
      <c r="B59" s="12" t="s">
        <v>92</v>
      </c>
      <c r="C59" s="13">
        <v>2715</v>
      </c>
      <c r="D59" s="14">
        <v>15</v>
      </c>
      <c r="E59" s="12" t="s">
        <v>101</v>
      </c>
      <c r="F59" s="12" t="s">
        <v>249</v>
      </c>
      <c r="G59" s="15">
        <v>1</v>
      </c>
      <c r="H59" s="15">
        <v>1</v>
      </c>
      <c r="I59" s="91"/>
      <c r="J59" s="64">
        <v>188</v>
      </c>
      <c r="K59" s="65">
        <f>_xlfn.XLOOKUP($H59,'FY21 Billing Rates'!$A$2:$A$13,'FY21 Billing Rates'!$C$2:$C$13,,0)*J59*3</f>
        <v>619.27200000000005</v>
      </c>
      <c r="L59" s="47"/>
      <c r="M59" s="47">
        <v>153</v>
      </c>
      <c r="N59" s="49">
        <f>_xlfn.XLOOKUP($H59,'FY22 Billing Rates'!$A$2:$A$13,'FY22 Billing Rates'!$C$2:$C$13,,0)*M59*3</f>
        <v>441.09899999999993</v>
      </c>
      <c r="O59" s="55"/>
      <c r="P59" s="55">
        <v>153</v>
      </c>
      <c r="Q59" s="56">
        <f>_xlfn.XLOOKUP($H59,'FY22 Billing Rates'!$A$2:$A$13,'FY22 Billing Rates'!$C$2:$C$13,,0)*P59*3</f>
        <v>441.09899999999993</v>
      </c>
      <c r="R59" s="60"/>
      <c r="S59" s="60">
        <v>153</v>
      </c>
      <c r="T59" s="61">
        <f>_xlfn.XLOOKUP($H59,'FY22 Billing Rates'!$A$2:$A$13,'FY22 Billing Rates'!$C$2:$C$13,,0)*S59*3</f>
        <v>441.09899999999993</v>
      </c>
      <c r="U59" s="64"/>
      <c r="V59" s="64">
        <v>153</v>
      </c>
      <c r="W59" s="65">
        <f>_xlfn.XLOOKUP($H59,'FY22 Billing Rates'!$A$2:$A$13,'FY22 Billing Rates'!$C$2:$C$13,,0)*V59*3</f>
        <v>441.09899999999993</v>
      </c>
      <c r="X59" s="51">
        <f t="shared" si="1"/>
        <v>1764.3959999999997</v>
      </c>
    </row>
    <row r="60" spans="1:24" s="11" customFormat="1" outlineLevel="2" x14ac:dyDescent="0.25">
      <c r="A60" s="16"/>
      <c r="B60" s="12" t="s">
        <v>376</v>
      </c>
      <c r="C60" s="13">
        <v>2716</v>
      </c>
      <c r="D60" s="14">
        <v>56</v>
      </c>
      <c r="E60" s="12" t="s">
        <v>101</v>
      </c>
      <c r="F60" s="12" t="s">
        <v>249</v>
      </c>
      <c r="G60" s="15">
        <v>1</v>
      </c>
      <c r="H60" s="15">
        <v>1</v>
      </c>
      <c r="I60" s="91"/>
      <c r="J60" s="64"/>
      <c r="K60" s="65"/>
      <c r="L60" s="47"/>
      <c r="M60" s="47">
        <v>612</v>
      </c>
      <c r="N60" s="49">
        <f>_xlfn.XLOOKUP($H60,'FY22 Billing Rates'!$A$2:$A$13,'FY22 Billing Rates'!$C$2:$C$13,,0)*M60*3</f>
        <v>1764.3959999999997</v>
      </c>
      <c r="O60" s="55"/>
      <c r="P60" s="55">
        <v>612</v>
      </c>
      <c r="Q60" s="56">
        <f>_xlfn.XLOOKUP($H60,'FY22 Billing Rates'!$A$2:$A$13,'FY22 Billing Rates'!$C$2:$C$13,,0)*P60*3</f>
        <v>1764.3959999999997</v>
      </c>
      <c r="R60" s="60"/>
      <c r="S60" s="60">
        <v>612</v>
      </c>
      <c r="T60" s="61">
        <f>_xlfn.XLOOKUP($H60,'FY22 Billing Rates'!$A$2:$A$13,'FY22 Billing Rates'!$C$2:$C$13,,0)*S60*3</f>
        <v>1764.3959999999997</v>
      </c>
      <c r="U60" s="64"/>
      <c r="V60" s="64">
        <v>612</v>
      </c>
      <c r="W60" s="65">
        <f>_xlfn.XLOOKUP($H60,'FY22 Billing Rates'!$A$2:$A$13,'FY22 Billing Rates'!$C$2:$C$13,,0)*V60*3</f>
        <v>1764.3959999999997</v>
      </c>
      <c r="X60" s="51">
        <f t="shared" si="1"/>
        <v>7057.5839999999989</v>
      </c>
    </row>
    <row r="61" spans="1:24" s="11" customFormat="1" outlineLevel="2" x14ac:dyDescent="0.25">
      <c r="A61" s="16"/>
      <c r="B61" s="12" t="s">
        <v>376</v>
      </c>
      <c r="C61" s="13">
        <v>2716</v>
      </c>
      <c r="D61" s="14">
        <v>56</v>
      </c>
      <c r="E61" s="12" t="s">
        <v>101</v>
      </c>
      <c r="F61" s="12" t="s">
        <v>249</v>
      </c>
      <c r="G61" s="15">
        <v>3</v>
      </c>
      <c r="H61" s="15">
        <v>3</v>
      </c>
      <c r="I61" s="91"/>
      <c r="J61" s="64"/>
      <c r="K61" s="65"/>
      <c r="L61" s="47"/>
      <c r="M61" s="47">
        <v>38</v>
      </c>
      <c r="N61" s="49">
        <f>_xlfn.XLOOKUP($H61,'FY22 Billing Rates'!$A$2:$A$13,'FY22 Billing Rates'!$C$2:$C$13,,0)*M61*3</f>
        <v>39.9</v>
      </c>
      <c r="O61" s="55"/>
      <c r="P61" s="55">
        <v>38</v>
      </c>
      <c r="Q61" s="56">
        <f>_xlfn.XLOOKUP($H61,'FY22 Billing Rates'!$A$2:$A$13,'FY22 Billing Rates'!$C$2:$C$13,,0)*P61*3</f>
        <v>39.9</v>
      </c>
      <c r="R61" s="60"/>
      <c r="S61" s="60">
        <v>38</v>
      </c>
      <c r="T61" s="61">
        <f>_xlfn.XLOOKUP($H61,'FY22 Billing Rates'!$A$2:$A$13,'FY22 Billing Rates'!$C$2:$C$13,,0)*S61*3</f>
        <v>39.9</v>
      </c>
      <c r="U61" s="64"/>
      <c r="V61" s="64">
        <v>38</v>
      </c>
      <c r="W61" s="65">
        <f>_xlfn.XLOOKUP($H61,'FY22 Billing Rates'!$A$2:$A$13,'FY22 Billing Rates'!$C$2:$C$13,,0)*V61*3</f>
        <v>39.9</v>
      </c>
      <c r="X61" s="51">
        <f t="shared" si="1"/>
        <v>159.6</v>
      </c>
    </row>
    <row r="62" spans="1:24" s="11" customFormat="1" outlineLevel="2" x14ac:dyDescent="0.25">
      <c r="A62" s="16"/>
      <c r="B62" s="12" t="s">
        <v>92</v>
      </c>
      <c r="C62" s="13">
        <v>2720</v>
      </c>
      <c r="D62" s="14">
        <v>4</v>
      </c>
      <c r="E62" s="12" t="s">
        <v>102</v>
      </c>
      <c r="F62" s="12" t="s">
        <v>249</v>
      </c>
      <c r="G62" s="15">
        <v>3</v>
      </c>
      <c r="H62" s="15">
        <v>3</v>
      </c>
      <c r="I62" s="91"/>
      <c r="J62" s="64">
        <v>724</v>
      </c>
      <c r="K62" s="65">
        <f>_xlfn.XLOOKUP($H62,'FY21 Billing Rates'!$A$2:$A$13,'FY21 Billing Rates'!$C$2:$C$13,,0)*J62*3</f>
        <v>760.19999999999993</v>
      </c>
      <c r="L62" s="47"/>
      <c r="M62" s="47">
        <v>1279</v>
      </c>
      <c r="N62" s="49">
        <f>_xlfn.XLOOKUP($H62,'FY22 Billing Rates'!$A$2:$A$13,'FY22 Billing Rates'!$C$2:$C$13,,0)*M62*3</f>
        <v>1342.9499999999998</v>
      </c>
      <c r="O62" s="55"/>
      <c r="P62" s="55">
        <v>1279</v>
      </c>
      <c r="Q62" s="56">
        <f>_xlfn.XLOOKUP($H62,'FY22 Billing Rates'!$A$2:$A$13,'FY22 Billing Rates'!$C$2:$C$13,,0)*P62*3</f>
        <v>1342.9499999999998</v>
      </c>
      <c r="R62" s="60"/>
      <c r="S62" s="60">
        <v>1279</v>
      </c>
      <c r="T62" s="61">
        <f>_xlfn.XLOOKUP($H62,'FY22 Billing Rates'!$A$2:$A$13,'FY22 Billing Rates'!$C$2:$C$13,,0)*S62*3</f>
        <v>1342.9499999999998</v>
      </c>
      <c r="U62" s="64"/>
      <c r="V62" s="64">
        <v>1279</v>
      </c>
      <c r="W62" s="65">
        <f>_xlfn.XLOOKUP($H62,'FY22 Billing Rates'!$A$2:$A$13,'FY22 Billing Rates'!$C$2:$C$13,,0)*V62*3</f>
        <v>1342.9499999999998</v>
      </c>
      <c r="X62" s="51">
        <f t="shared" si="1"/>
        <v>5371.7999999999993</v>
      </c>
    </row>
    <row r="63" spans="1:24" s="3" customFormat="1" outlineLevel="2" x14ac:dyDescent="0.25">
      <c r="A63" s="22"/>
      <c r="B63" s="12" t="s">
        <v>92</v>
      </c>
      <c r="C63" s="13">
        <v>2720</v>
      </c>
      <c r="D63" s="14">
        <v>4</v>
      </c>
      <c r="E63" s="12" t="s">
        <v>102</v>
      </c>
      <c r="F63" s="12" t="s">
        <v>249</v>
      </c>
      <c r="G63" s="15">
        <v>1</v>
      </c>
      <c r="H63" s="15">
        <v>1</v>
      </c>
      <c r="I63" s="91"/>
      <c r="J63" s="64">
        <v>11911</v>
      </c>
      <c r="K63" s="65">
        <f>_xlfn.XLOOKUP($H63,'FY21 Billing Rates'!$A$2:$A$13,'FY21 Billing Rates'!$C$2:$C$13,,0)*J63*3</f>
        <v>39234.834000000003</v>
      </c>
      <c r="L63" s="47"/>
      <c r="M63" s="47">
        <v>20583</v>
      </c>
      <c r="N63" s="49">
        <f>_xlfn.XLOOKUP($H63,'FY22 Billing Rates'!$A$2:$A$13,'FY22 Billing Rates'!$C$2:$C$13,,0)*M63*3</f>
        <v>59340.788999999997</v>
      </c>
      <c r="O63" s="55"/>
      <c r="P63" s="55">
        <v>20583</v>
      </c>
      <c r="Q63" s="56">
        <f>_xlfn.XLOOKUP($H63,'FY22 Billing Rates'!$A$2:$A$13,'FY22 Billing Rates'!$C$2:$C$13,,0)*P63*3</f>
        <v>59340.788999999997</v>
      </c>
      <c r="R63" s="60"/>
      <c r="S63" s="60">
        <v>20583</v>
      </c>
      <c r="T63" s="61">
        <f>_xlfn.XLOOKUP($H63,'FY22 Billing Rates'!$A$2:$A$13,'FY22 Billing Rates'!$C$2:$C$13,,0)*S63*3</f>
        <v>59340.788999999997</v>
      </c>
      <c r="U63" s="64"/>
      <c r="V63" s="64">
        <v>20583</v>
      </c>
      <c r="W63" s="65">
        <f>_xlfn.XLOOKUP($H63,'FY22 Billing Rates'!$A$2:$A$13,'FY22 Billing Rates'!$C$2:$C$13,,0)*V63*3</f>
        <v>59340.788999999997</v>
      </c>
      <c r="X63" s="51">
        <f t="shared" si="1"/>
        <v>237363.15599999999</v>
      </c>
    </row>
    <row r="64" spans="1:24" s="3" customFormat="1" hidden="1" outlineLevel="2" x14ac:dyDescent="0.25">
      <c r="A64" s="16"/>
      <c r="B64" s="12" t="s">
        <v>92</v>
      </c>
      <c r="C64" s="13">
        <v>2720</v>
      </c>
      <c r="D64" s="14">
        <v>4</v>
      </c>
      <c r="E64" s="12" t="s">
        <v>102</v>
      </c>
      <c r="F64" s="12" t="s">
        <v>249</v>
      </c>
      <c r="G64" s="15">
        <v>3</v>
      </c>
      <c r="H64" s="15">
        <v>3</v>
      </c>
      <c r="I64" s="91"/>
      <c r="J64" s="64">
        <v>575</v>
      </c>
      <c r="K64" s="65">
        <f>_xlfn.XLOOKUP($H64,'FY21 Billing Rates'!$A$2:$A$13,'FY21 Billing Rates'!$C$2:$C$13,,0)*J64*3</f>
        <v>603.75</v>
      </c>
      <c r="L64" s="47"/>
      <c r="M64" s="47"/>
      <c r="N64" s="49">
        <f>_xlfn.XLOOKUP($H64,'FY22 Billing Rates'!$A$2:$A$13,'FY22 Billing Rates'!$C$2:$C$13,,0)*M64*3</f>
        <v>0</v>
      </c>
      <c r="O64" s="55"/>
      <c r="P64" s="55"/>
      <c r="Q64" s="56">
        <f>_xlfn.XLOOKUP($H64,'FY22 Billing Rates'!$A$2:$A$13,'FY22 Billing Rates'!$C$2:$C$13,,0)*P64*3</f>
        <v>0</v>
      </c>
      <c r="R64" s="60"/>
      <c r="S64" s="60"/>
      <c r="T64" s="61">
        <f>_xlfn.XLOOKUP($H64,'FY22 Billing Rates'!$A$2:$A$13,'FY22 Billing Rates'!$C$2:$C$13,,0)*S64*3</f>
        <v>0</v>
      </c>
      <c r="U64" s="64"/>
      <c r="V64" s="64"/>
      <c r="W64" s="65">
        <f>_xlfn.XLOOKUP($H64,'FY22 Billing Rates'!$A$2:$A$13,'FY22 Billing Rates'!$C$2:$C$13,,0)*V64*3</f>
        <v>0</v>
      </c>
      <c r="X64" s="51">
        <f t="shared" si="1"/>
        <v>0</v>
      </c>
    </row>
    <row r="65" spans="1:25" s="11" customFormat="1" hidden="1" outlineLevel="2" x14ac:dyDescent="0.25">
      <c r="A65" s="16"/>
      <c r="B65" s="12" t="s">
        <v>92</v>
      </c>
      <c r="C65" s="13">
        <v>2720</v>
      </c>
      <c r="D65" s="14">
        <v>4</v>
      </c>
      <c r="E65" s="12" t="s">
        <v>102</v>
      </c>
      <c r="F65" s="12" t="s">
        <v>249</v>
      </c>
      <c r="G65" s="15">
        <v>1</v>
      </c>
      <c r="H65" s="15">
        <v>1</v>
      </c>
      <c r="I65" s="91"/>
      <c r="J65" s="64">
        <v>8970</v>
      </c>
      <c r="K65" s="65">
        <f>_xlfn.XLOOKUP($H65,'FY21 Billing Rates'!$A$2:$A$13,'FY21 Billing Rates'!$C$2:$C$13,,0)*J65*3</f>
        <v>29547.180000000004</v>
      </c>
      <c r="L65" s="47"/>
      <c r="M65" s="47"/>
      <c r="N65" s="49">
        <f>_xlfn.XLOOKUP($H65,'FY22 Billing Rates'!$A$2:$A$13,'FY22 Billing Rates'!$C$2:$C$13,,0)*M65*3</f>
        <v>0</v>
      </c>
      <c r="O65" s="55"/>
      <c r="P65" s="55"/>
      <c r="Q65" s="56">
        <f>_xlfn.XLOOKUP($H65,'FY22 Billing Rates'!$A$2:$A$13,'FY22 Billing Rates'!$C$2:$C$13,,0)*P65*3</f>
        <v>0</v>
      </c>
      <c r="R65" s="60"/>
      <c r="S65" s="60"/>
      <c r="T65" s="61">
        <f>_xlfn.XLOOKUP($H65,'FY22 Billing Rates'!$A$2:$A$13,'FY22 Billing Rates'!$C$2:$C$13,,0)*S65*3</f>
        <v>0</v>
      </c>
      <c r="U65" s="64"/>
      <c r="V65" s="64"/>
      <c r="W65" s="65">
        <f>_xlfn.XLOOKUP($H65,'FY22 Billing Rates'!$A$2:$A$13,'FY22 Billing Rates'!$C$2:$C$13,,0)*V65*3</f>
        <v>0</v>
      </c>
      <c r="X65" s="51">
        <f t="shared" si="1"/>
        <v>0</v>
      </c>
    </row>
    <row r="66" spans="1:25" s="11" customFormat="1" outlineLevel="1" x14ac:dyDescent="0.25">
      <c r="A66" s="128"/>
      <c r="B66" s="129"/>
      <c r="C66" s="130"/>
      <c r="D66" s="131"/>
      <c r="E66" s="129"/>
      <c r="F66" s="137" t="s">
        <v>248</v>
      </c>
      <c r="G66" s="132"/>
      <c r="H66" s="132"/>
      <c r="I66" s="133">
        <v>27500</v>
      </c>
      <c r="J66" s="134"/>
      <c r="K66" s="135"/>
      <c r="L66" s="134"/>
      <c r="M66" s="134">
        <f>SUBTOTAL(9,M24:M65)</f>
        <v>27371</v>
      </c>
      <c r="N66" s="135"/>
      <c r="O66" s="134"/>
      <c r="P66" s="134">
        <f>SUBTOTAL(9,P24:P65)</f>
        <v>27371</v>
      </c>
      <c r="Q66" s="135"/>
      <c r="R66" s="134"/>
      <c r="S66" s="134">
        <f>SUBTOTAL(9,S24:S65)</f>
        <v>27371</v>
      </c>
      <c r="T66" s="135"/>
      <c r="U66" s="134"/>
      <c r="V66" s="134">
        <f>SUBTOTAL(9,V24:V65)</f>
        <v>27371</v>
      </c>
      <c r="W66" s="135"/>
      <c r="X66" s="136"/>
      <c r="Y66" s="11" t="s">
        <v>392</v>
      </c>
    </row>
    <row r="67" spans="1:25" s="11" customFormat="1" outlineLevel="2" x14ac:dyDescent="0.25">
      <c r="A67" s="16"/>
      <c r="B67" s="12" t="s">
        <v>8</v>
      </c>
      <c r="C67" s="13">
        <v>1000</v>
      </c>
      <c r="D67" s="14">
        <v>4</v>
      </c>
      <c r="E67" s="12" t="s">
        <v>9</v>
      </c>
      <c r="F67" s="12" t="s">
        <v>250</v>
      </c>
      <c r="G67" s="15">
        <v>1</v>
      </c>
      <c r="H67" s="15">
        <v>1</v>
      </c>
      <c r="I67" s="91"/>
      <c r="J67" s="64">
        <v>6081</v>
      </c>
      <c r="K67" s="65">
        <f>_xlfn.XLOOKUP($H67,'FY21 Billing Rates'!$A$2:$A$13,'FY21 Billing Rates'!$C$2:$C$13,,0)*J67*3</f>
        <v>20030.813999999998</v>
      </c>
      <c r="L67" s="47"/>
      <c r="M67" s="47">
        <v>6081</v>
      </c>
      <c r="N67" s="49">
        <f>_xlfn.XLOOKUP($H67,'FY22 Billing Rates'!$A$2:$A$13,'FY22 Billing Rates'!$C$2:$C$13,,0)*M67*3</f>
        <v>17531.522999999997</v>
      </c>
      <c r="O67" s="55"/>
      <c r="P67" s="55">
        <v>6081</v>
      </c>
      <c r="Q67" s="56">
        <f>_xlfn.XLOOKUP($H67,'FY22 Billing Rates'!$A$2:$A$13,'FY22 Billing Rates'!$C$2:$C$13,,0)*P67*3</f>
        <v>17531.522999999997</v>
      </c>
      <c r="R67" s="60"/>
      <c r="S67" s="60">
        <v>6081</v>
      </c>
      <c r="T67" s="61">
        <f>_xlfn.XLOOKUP($H67,'FY22 Billing Rates'!$A$2:$A$13,'FY22 Billing Rates'!$C$2:$C$13,,0)*S67*3</f>
        <v>17531.522999999997</v>
      </c>
      <c r="U67" s="64"/>
      <c r="V67" s="64">
        <v>6081</v>
      </c>
      <c r="W67" s="65">
        <f>_xlfn.XLOOKUP($H67,'FY22 Billing Rates'!$A$2:$A$13,'FY22 Billing Rates'!$C$2:$C$13,,0)*V67*3</f>
        <v>17531.522999999997</v>
      </c>
      <c r="X67" s="51">
        <f>N67+Q67+T67+W67</f>
        <v>70126.09199999999</v>
      </c>
    </row>
    <row r="68" spans="1:25" s="33" customFormat="1" outlineLevel="2" x14ac:dyDescent="0.25">
      <c r="A68" s="16"/>
      <c r="B68" s="12" t="s">
        <v>46</v>
      </c>
      <c r="C68" s="13">
        <v>1349</v>
      </c>
      <c r="D68" s="14">
        <v>12</v>
      </c>
      <c r="E68" s="12" t="s">
        <v>47</v>
      </c>
      <c r="F68" s="12" t="s">
        <v>250</v>
      </c>
      <c r="G68" s="15">
        <v>11</v>
      </c>
      <c r="H68" s="15">
        <v>8</v>
      </c>
      <c r="I68" s="91"/>
      <c r="J68" s="64">
        <v>3783</v>
      </c>
      <c r="K68" s="65">
        <f>_xlfn.XLOOKUP($H68,'FY21 Billing Rates'!$A$2:$A$13,'FY21 Billing Rates'!$C$2:$C$13,,0)*J68*3</f>
        <v>0</v>
      </c>
      <c r="L68" s="47"/>
      <c r="M68" s="47">
        <v>3783</v>
      </c>
      <c r="N68" s="49">
        <f>_xlfn.XLOOKUP($H68,'FY22 Billing Rates'!$A$2:$A$13,'FY22 Billing Rates'!$C$2:$C$13,,0)*M68*3</f>
        <v>0</v>
      </c>
      <c r="O68" s="55"/>
      <c r="P68" s="55">
        <v>3783</v>
      </c>
      <c r="Q68" s="56">
        <f>_xlfn.XLOOKUP($H68,'FY22 Billing Rates'!$A$2:$A$13,'FY22 Billing Rates'!$C$2:$C$13,,0)*P68*3</f>
        <v>0</v>
      </c>
      <c r="R68" s="60"/>
      <c r="S68" s="60">
        <v>3783</v>
      </c>
      <c r="T68" s="61">
        <f>_xlfn.XLOOKUP($H68,'FY22 Billing Rates'!$A$2:$A$13,'FY22 Billing Rates'!$C$2:$C$13,,0)*S68*3</f>
        <v>0</v>
      </c>
      <c r="U68" s="64"/>
      <c r="V68" s="64">
        <v>3783</v>
      </c>
      <c r="W68" s="65">
        <f>_xlfn.XLOOKUP($H68,'FY22 Billing Rates'!$A$2:$A$13,'FY22 Billing Rates'!$C$2:$C$13,,0)*V68*3</f>
        <v>0</v>
      </c>
      <c r="X68" s="51">
        <f>N68+Q68+T68+W68</f>
        <v>0</v>
      </c>
    </row>
    <row r="69" spans="1:25" s="33" customFormat="1" outlineLevel="1" x14ac:dyDescent="0.25">
      <c r="A69" s="128"/>
      <c r="B69" s="129"/>
      <c r="C69" s="130"/>
      <c r="D69" s="131"/>
      <c r="E69" s="129"/>
      <c r="F69" s="137" t="s">
        <v>251</v>
      </c>
      <c r="G69" s="132"/>
      <c r="H69" s="132"/>
      <c r="I69" s="133">
        <v>9864</v>
      </c>
      <c r="J69" s="134"/>
      <c r="K69" s="135"/>
      <c r="L69" s="134"/>
      <c r="M69" s="134">
        <f>SUBTOTAL(9,M67:M68)</f>
        <v>9864</v>
      </c>
      <c r="N69" s="135"/>
      <c r="O69" s="134"/>
      <c r="P69" s="134">
        <f>SUBTOTAL(9,P67:P68)</f>
        <v>9864</v>
      </c>
      <c r="Q69" s="135"/>
      <c r="R69" s="134"/>
      <c r="S69" s="134">
        <f>SUBTOTAL(9,S67:S68)</f>
        <v>9864</v>
      </c>
      <c r="T69" s="135"/>
      <c r="U69" s="134"/>
      <c r="V69" s="134">
        <f>SUBTOTAL(9,V67:V68)</f>
        <v>9864</v>
      </c>
      <c r="W69" s="135"/>
      <c r="X69" s="136"/>
      <c r="Y69" s="33" t="s">
        <v>392</v>
      </c>
    </row>
    <row r="70" spans="1:25" s="3" customFormat="1" outlineLevel="2" x14ac:dyDescent="0.25">
      <c r="A70" s="16"/>
      <c r="B70" s="12" t="s">
        <v>139</v>
      </c>
      <c r="C70" s="13">
        <v>4701</v>
      </c>
      <c r="D70" s="14">
        <v>4</v>
      </c>
      <c r="E70" s="12" t="s">
        <v>173</v>
      </c>
      <c r="F70" s="12" t="s">
        <v>252</v>
      </c>
      <c r="G70" s="15">
        <v>3</v>
      </c>
      <c r="H70" s="15">
        <v>3</v>
      </c>
      <c r="I70" s="91"/>
      <c r="J70" s="64">
        <v>694</v>
      </c>
      <c r="K70" s="65">
        <f>_xlfn.XLOOKUP($H70,'FY21 Billing Rates'!$A$2:$A$13,'FY21 Billing Rates'!$C$2:$C$13,,0)*J70*3</f>
        <v>728.69999999999993</v>
      </c>
      <c r="L70" s="47"/>
      <c r="M70" s="47">
        <v>694</v>
      </c>
      <c r="N70" s="49">
        <f>_xlfn.XLOOKUP($H70,'FY22 Billing Rates'!$A$2:$A$13,'FY22 Billing Rates'!$C$2:$C$13,,0)*M70*3</f>
        <v>728.69999999999993</v>
      </c>
      <c r="O70" s="55"/>
      <c r="P70" s="55">
        <v>694</v>
      </c>
      <c r="Q70" s="56">
        <f>_xlfn.XLOOKUP($H70,'FY22 Billing Rates'!$A$2:$A$13,'FY22 Billing Rates'!$C$2:$C$13,,0)*P70*3</f>
        <v>728.69999999999993</v>
      </c>
      <c r="R70" s="60"/>
      <c r="S70" s="60">
        <v>694</v>
      </c>
      <c r="T70" s="61">
        <f>_xlfn.XLOOKUP($H70,'FY22 Billing Rates'!$A$2:$A$13,'FY22 Billing Rates'!$C$2:$C$13,,0)*S70*3</f>
        <v>728.69999999999993</v>
      </c>
      <c r="U70" s="64"/>
      <c r="V70" s="64">
        <v>694</v>
      </c>
      <c r="W70" s="65">
        <f>_xlfn.XLOOKUP($H70,'FY22 Billing Rates'!$A$2:$A$13,'FY22 Billing Rates'!$C$2:$C$13,,0)*V70*3</f>
        <v>728.69999999999993</v>
      </c>
      <c r="X70" s="51">
        <f t="shared" ref="X70:X78" si="2">N70+Q70+T70+W70</f>
        <v>2914.7999999999997</v>
      </c>
    </row>
    <row r="71" spans="1:25" s="33" customFormat="1" outlineLevel="2" x14ac:dyDescent="0.25">
      <c r="A71" s="16"/>
      <c r="B71" s="12" t="s">
        <v>177</v>
      </c>
      <c r="C71" s="13">
        <v>4701</v>
      </c>
      <c r="D71" s="14">
        <v>4</v>
      </c>
      <c r="E71" s="12" t="s">
        <v>173</v>
      </c>
      <c r="F71" s="12" t="s">
        <v>252</v>
      </c>
      <c r="G71" s="15">
        <v>1</v>
      </c>
      <c r="H71" s="15">
        <v>1</v>
      </c>
      <c r="I71" s="91"/>
      <c r="J71" s="64"/>
      <c r="K71" s="65"/>
      <c r="L71" s="47"/>
      <c r="M71" s="47">
        <v>443</v>
      </c>
      <c r="N71" s="49">
        <f>_xlfn.XLOOKUP($H71,'FY22 Billing Rates'!$A$2:$A$13,'FY22 Billing Rates'!$C$2:$C$13,,0)*M71*3</f>
        <v>1277.1689999999999</v>
      </c>
      <c r="O71" s="55"/>
      <c r="P71" s="55">
        <v>443</v>
      </c>
      <c r="Q71" s="56">
        <f>_xlfn.XLOOKUP($H71,'FY22 Billing Rates'!$A$2:$A$13,'FY22 Billing Rates'!$C$2:$C$13,,0)*P71*3</f>
        <v>1277.1689999999999</v>
      </c>
      <c r="R71" s="60"/>
      <c r="S71" s="60">
        <v>443</v>
      </c>
      <c r="T71" s="61">
        <f>_xlfn.XLOOKUP($H71,'FY22 Billing Rates'!$A$2:$A$13,'FY22 Billing Rates'!$C$2:$C$13,,0)*S71*3</f>
        <v>1277.1689999999999</v>
      </c>
      <c r="U71" s="64"/>
      <c r="V71" s="64">
        <v>443</v>
      </c>
      <c r="W71" s="65">
        <f>_xlfn.XLOOKUP($H71,'FY22 Billing Rates'!$A$2:$A$13,'FY22 Billing Rates'!$C$2:$C$13,,0)*V71*3</f>
        <v>1277.1689999999999</v>
      </c>
      <c r="X71" s="51">
        <f t="shared" si="2"/>
        <v>5108.6759999999995</v>
      </c>
    </row>
    <row r="72" spans="1:25" s="3" customFormat="1" outlineLevel="2" x14ac:dyDescent="0.25">
      <c r="A72" s="16"/>
      <c r="B72" s="12" t="s">
        <v>139</v>
      </c>
      <c r="C72" s="13">
        <v>4706</v>
      </c>
      <c r="D72" s="14">
        <v>4</v>
      </c>
      <c r="E72" s="12" t="s">
        <v>174</v>
      </c>
      <c r="F72" s="12" t="s">
        <v>252</v>
      </c>
      <c r="G72" s="15">
        <v>1</v>
      </c>
      <c r="H72" s="15">
        <v>1</v>
      </c>
      <c r="I72" s="91"/>
      <c r="J72" s="64">
        <v>13843</v>
      </c>
      <c r="K72" s="65">
        <f>_xlfn.XLOOKUP($H72,'FY21 Billing Rates'!$A$2:$A$13,'FY21 Billing Rates'!$C$2:$C$13,,0)*J72*3</f>
        <v>45598.842000000004</v>
      </c>
      <c r="L72" s="47"/>
      <c r="M72" s="47">
        <v>13843</v>
      </c>
      <c r="N72" s="49">
        <f>_xlfn.XLOOKUP($H72,'FY22 Billing Rates'!$A$2:$A$13,'FY22 Billing Rates'!$C$2:$C$13,,0)*M72*3</f>
        <v>39909.368999999999</v>
      </c>
      <c r="O72" s="55"/>
      <c r="P72" s="55">
        <v>13843</v>
      </c>
      <c r="Q72" s="56">
        <f>_xlfn.XLOOKUP($H72,'FY22 Billing Rates'!$A$2:$A$13,'FY22 Billing Rates'!$C$2:$C$13,,0)*P72*3</f>
        <v>39909.368999999999</v>
      </c>
      <c r="R72" s="60"/>
      <c r="S72" s="60">
        <v>13843</v>
      </c>
      <c r="T72" s="61">
        <f>_xlfn.XLOOKUP($H72,'FY22 Billing Rates'!$A$2:$A$13,'FY22 Billing Rates'!$C$2:$C$13,,0)*S72*3</f>
        <v>39909.368999999999</v>
      </c>
      <c r="U72" s="64"/>
      <c r="V72" s="64">
        <v>13843</v>
      </c>
      <c r="W72" s="65">
        <f>_xlfn.XLOOKUP($H72,'FY22 Billing Rates'!$A$2:$A$13,'FY22 Billing Rates'!$C$2:$C$13,,0)*V72*3</f>
        <v>39909.368999999999</v>
      </c>
      <c r="X72" s="51">
        <f t="shared" si="2"/>
        <v>159637.476</v>
      </c>
    </row>
    <row r="73" spans="1:25" s="3" customFormat="1" outlineLevel="2" x14ac:dyDescent="0.25">
      <c r="A73" s="16"/>
      <c r="B73" s="12" t="s">
        <v>139</v>
      </c>
      <c r="C73" s="13">
        <v>4706</v>
      </c>
      <c r="D73" s="14">
        <v>4</v>
      </c>
      <c r="E73" s="12" t="s">
        <v>174</v>
      </c>
      <c r="F73" s="12" t="s">
        <v>252</v>
      </c>
      <c r="G73" s="15">
        <v>3</v>
      </c>
      <c r="H73" s="15">
        <v>3</v>
      </c>
      <c r="I73" s="91"/>
      <c r="J73" s="64">
        <v>815</v>
      </c>
      <c r="K73" s="65">
        <f>_xlfn.XLOOKUP($H73,'FY21 Billing Rates'!$A$2:$A$13,'FY21 Billing Rates'!$C$2:$C$13,,0)*J73*3</f>
        <v>855.75</v>
      </c>
      <c r="L73" s="47"/>
      <c r="M73" s="47">
        <v>815</v>
      </c>
      <c r="N73" s="49">
        <f>_xlfn.XLOOKUP($H73,'FY22 Billing Rates'!$A$2:$A$13,'FY22 Billing Rates'!$C$2:$C$13,,0)*M73*3</f>
        <v>855.75</v>
      </c>
      <c r="O73" s="55"/>
      <c r="P73" s="55">
        <v>815</v>
      </c>
      <c r="Q73" s="56">
        <f>_xlfn.XLOOKUP($H73,'FY22 Billing Rates'!$A$2:$A$13,'FY22 Billing Rates'!$C$2:$C$13,,0)*P73*3</f>
        <v>855.75</v>
      </c>
      <c r="R73" s="60"/>
      <c r="S73" s="60">
        <v>815</v>
      </c>
      <c r="T73" s="61">
        <f>_xlfn.XLOOKUP($H73,'FY22 Billing Rates'!$A$2:$A$13,'FY22 Billing Rates'!$C$2:$C$13,,0)*S73*3</f>
        <v>855.75</v>
      </c>
      <c r="U73" s="64"/>
      <c r="V73" s="64">
        <v>815</v>
      </c>
      <c r="W73" s="65">
        <f>_xlfn.XLOOKUP($H73,'FY22 Billing Rates'!$A$2:$A$13,'FY22 Billing Rates'!$C$2:$C$13,,0)*V73*3</f>
        <v>855.75</v>
      </c>
      <c r="X73" s="51">
        <f t="shared" si="2"/>
        <v>3423</v>
      </c>
    </row>
    <row r="74" spans="1:25" s="3" customFormat="1" outlineLevel="2" x14ac:dyDescent="0.25">
      <c r="A74" s="16"/>
      <c r="B74" s="12" t="s">
        <v>175</v>
      </c>
      <c r="C74" s="13">
        <v>4711</v>
      </c>
      <c r="D74" s="14">
        <v>4</v>
      </c>
      <c r="E74" s="12" t="s">
        <v>176</v>
      </c>
      <c r="F74" s="12" t="s">
        <v>252</v>
      </c>
      <c r="G74" s="15">
        <v>1</v>
      </c>
      <c r="H74" s="15">
        <v>1</v>
      </c>
      <c r="I74" s="91"/>
      <c r="J74" s="64">
        <v>2879</v>
      </c>
      <c r="K74" s="65">
        <f>_xlfn.XLOOKUP($H74,'FY21 Billing Rates'!$A$2:$A$13,'FY21 Billing Rates'!$C$2:$C$13,,0)*J74*3</f>
        <v>9483.4260000000013</v>
      </c>
      <c r="L74" s="47"/>
      <c r="M74" s="47">
        <v>2879</v>
      </c>
      <c r="N74" s="49">
        <f>_xlfn.XLOOKUP($H74,'FY22 Billing Rates'!$A$2:$A$13,'FY22 Billing Rates'!$C$2:$C$13,,0)*M74*3</f>
        <v>8300.1569999999992</v>
      </c>
      <c r="O74" s="55"/>
      <c r="P74" s="55">
        <v>2879</v>
      </c>
      <c r="Q74" s="56">
        <f>_xlfn.XLOOKUP($H74,'FY22 Billing Rates'!$A$2:$A$13,'FY22 Billing Rates'!$C$2:$C$13,,0)*P74*3</f>
        <v>8300.1569999999992</v>
      </c>
      <c r="R74" s="60"/>
      <c r="S74" s="60">
        <v>2879</v>
      </c>
      <c r="T74" s="61">
        <f>_xlfn.XLOOKUP($H74,'FY22 Billing Rates'!$A$2:$A$13,'FY22 Billing Rates'!$C$2:$C$13,,0)*S74*3</f>
        <v>8300.1569999999992</v>
      </c>
      <c r="U74" s="64"/>
      <c r="V74" s="64">
        <v>2879</v>
      </c>
      <c r="W74" s="65">
        <f>_xlfn.XLOOKUP($H74,'FY22 Billing Rates'!$A$2:$A$13,'FY22 Billing Rates'!$C$2:$C$13,,0)*V74*3</f>
        <v>8300.1569999999992</v>
      </c>
      <c r="X74" s="51">
        <f t="shared" si="2"/>
        <v>33200.627999999997</v>
      </c>
    </row>
    <row r="75" spans="1:25" s="3" customFormat="1" outlineLevel="2" x14ac:dyDescent="0.25">
      <c r="A75" s="16"/>
      <c r="B75" s="12" t="s">
        <v>177</v>
      </c>
      <c r="C75" s="13">
        <v>4713</v>
      </c>
      <c r="D75" s="14">
        <v>4</v>
      </c>
      <c r="E75" s="12" t="s">
        <v>178</v>
      </c>
      <c r="F75" s="12" t="s">
        <v>252</v>
      </c>
      <c r="G75" s="15">
        <v>1</v>
      </c>
      <c r="H75" s="15">
        <v>1</v>
      </c>
      <c r="I75" s="91"/>
      <c r="J75" s="64"/>
      <c r="K75" s="65"/>
      <c r="L75" s="47"/>
      <c r="M75" s="47">
        <v>5637</v>
      </c>
      <c r="N75" s="49">
        <f>_xlfn.XLOOKUP($H75,'FY22 Billing Rates'!$A$2:$A$13,'FY22 Billing Rates'!$C$2:$C$13,,0)*M75*3</f>
        <v>16251.471000000001</v>
      </c>
      <c r="O75" s="55"/>
      <c r="P75" s="55">
        <v>5637</v>
      </c>
      <c r="Q75" s="56">
        <f>_xlfn.XLOOKUP($H75,'FY22 Billing Rates'!$A$2:$A$13,'FY22 Billing Rates'!$C$2:$C$13,,0)*P75*3</f>
        <v>16251.471000000001</v>
      </c>
      <c r="R75" s="60"/>
      <c r="S75" s="60">
        <v>5637</v>
      </c>
      <c r="T75" s="61">
        <f>_xlfn.XLOOKUP($H75,'FY22 Billing Rates'!$A$2:$A$13,'FY22 Billing Rates'!$C$2:$C$13,,0)*S75*3</f>
        <v>16251.471000000001</v>
      </c>
      <c r="U75" s="64"/>
      <c r="V75" s="64">
        <v>5637</v>
      </c>
      <c r="W75" s="65">
        <f>_xlfn.XLOOKUP($H75,'FY22 Billing Rates'!$A$2:$A$13,'FY22 Billing Rates'!$C$2:$C$13,,0)*V75*3</f>
        <v>16251.471000000001</v>
      </c>
      <c r="X75" s="51">
        <f t="shared" si="2"/>
        <v>65005.884000000005</v>
      </c>
    </row>
    <row r="76" spans="1:25" s="3" customFormat="1" outlineLevel="2" x14ac:dyDescent="0.25">
      <c r="A76" s="16"/>
      <c r="B76" s="12" t="s">
        <v>177</v>
      </c>
      <c r="C76" s="13">
        <v>4713</v>
      </c>
      <c r="D76" s="14">
        <v>4</v>
      </c>
      <c r="E76" s="12" t="s">
        <v>178</v>
      </c>
      <c r="F76" s="12" t="s">
        <v>252</v>
      </c>
      <c r="G76" s="15">
        <v>3</v>
      </c>
      <c r="H76" s="15">
        <v>3</v>
      </c>
      <c r="I76" s="91"/>
      <c r="J76" s="64"/>
      <c r="K76" s="65"/>
      <c r="L76" s="47"/>
      <c r="M76" s="47">
        <v>1856</v>
      </c>
      <c r="N76" s="49">
        <f>_xlfn.XLOOKUP($H76,'FY22 Billing Rates'!$A$2:$A$13,'FY22 Billing Rates'!$C$2:$C$13,,0)*M76*3</f>
        <v>1948.7999999999997</v>
      </c>
      <c r="O76" s="55"/>
      <c r="P76" s="55">
        <v>1856</v>
      </c>
      <c r="Q76" s="56">
        <f>_xlfn.XLOOKUP($H76,'FY22 Billing Rates'!$A$2:$A$13,'FY22 Billing Rates'!$C$2:$C$13,,0)*P76*3</f>
        <v>1948.7999999999997</v>
      </c>
      <c r="R76" s="60"/>
      <c r="S76" s="60">
        <v>1856</v>
      </c>
      <c r="T76" s="61">
        <f>_xlfn.XLOOKUP($H76,'FY22 Billing Rates'!$A$2:$A$13,'FY22 Billing Rates'!$C$2:$C$13,,0)*S76*3</f>
        <v>1948.7999999999997</v>
      </c>
      <c r="U76" s="64"/>
      <c r="V76" s="64">
        <v>1856</v>
      </c>
      <c r="W76" s="65">
        <f>_xlfn.XLOOKUP($H76,'FY22 Billing Rates'!$A$2:$A$13,'FY22 Billing Rates'!$C$2:$C$13,,0)*V76*3</f>
        <v>1948.7999999999997</v>
      </c>
      <c r="X76" s="51">
        <f t="shared" si="2"/>
        <v>7795.1999999999989</v>
      </c>
    </row>
    <row r="77" spans="1:25" s="3" customFormat="1" outlineLevel="2" x14ac:dyDescent="0.25">
      <c r="A77" s="16"/>
      <c r="B77" s="12" t="s">
        <v>175</v>
      </c>
      <c r="C77" s="13">
        <v>4731</v>
      </c>
      <c r="D77" s="14">
        <v>4</v>
      </c>
      <c r="E77" s="12" t="s">
        <v>185</v>
      </c>
      <c r="F77" s="12" t="s">
        <v>252</v>
      </c>
      <c r="G77" s="15">
        <v>1</v>
      </c>
      <c r="H77" s="15">
        <v>1</v>
      </c>
      <c r="I77" s="91"/>
      <c r="J77" s="64">
        <v>1627</v>
      </c>
      <c r="K77" s="65">
        <f>_xlfn.XLOOKUP($H77,'FY21 Billing Rates'!$A$2:$A$13,'FY21 Billing Rates'!$C$2:$C$13,,0)*J77*3</f>
        <v>5359.3380000000006</v>
      </c>
      <c r="L77" s="47"/>
      <c r="M77" s="47">
        <v>1627</v>
      </c>
      <c r="N77" s="49">
        <f>_xlfn.XLOOKUP($H77,'FY22 Billing Rates'!$A$2:$A$13,'FY22 Billing Rates'!$C$2:$C$13,,0)*M77*3</f>
        <v>4690.6409999999996</v>
      </c>
      <c r="O77" s="55"/>
      <c r="P77" s="55">
        <v>1627</v>
      </c>
      <c r="Q77" s="56">
        <f>_xlfn.XLOOKUP($H77,'FY22 Billing Rates'!$A$2:$A$13,'FY22 Billing Rates'!$C$2:$C$13,,0)*P77*3</f>
        <v>4690.6409999999996</v>
      </c>
      <c r="R77" s="60"/>
      <c r="S77" s="60">
        <v>1627</v>
      </c>
      <c r="T77" s="61">
        <f>_xlfn.XLOOKUP($H77,'FY22 Billing Rates'!$A$2:$A$13,'FY22 Billing Rates'!$C$2:$C$13,,0)*S77*3</f>
        <v>4690.6409999999996</v>
      </c>
      <c r="U77" s="64"/>
      <c r="V77" s="64">
        <v>1627</v>
      </c>
      <c r="W77" s="65">
        <f>_xlfn.XLOOKUP($H77,'FY22 Billing Rates'!$A$2:$A$13,'FY22 Billing Rates'!$C$2:$C$13,,0)*V77*3</f>
        <v>4690.6409999999996</v>
      </c>
      <c r="X77" s="51">
        <f t="shared" si="2"/>
        <v>18762.563999999998</v>
      </c>
    </row>
    <row r="78" spans="1:25" s="3" customFormat="1" outlineLevel="2" x14ac:dyDescent="0.25">
      <c r="A78" s="16"/>
      <c r="B78" s="12" t="s">
        <v>175</v>
      </c>
      <c r="C78" s="13">
        <v>4741</v>
      </c>
      <c r="D78" s="14">
        <v>4</v>
      </c>
      <c r="E78" s="12" t="s">
        <v>192</v>
      </c>
      <c r="F78" s="12" t="s">
        <v>252</v>
      </c>
      <c r="G78" s="15">
        <v>1</v>
      </c>
      <c r="H78" s="15">
        <v>1</v>
      </c>
      <c r="I78" s="91"/>
      <c r="J78" s="64">
        <v>11642</v>
      </c>
      <c r="K78" s="65">
        <f>_xlfn.XLOOKUP($H78,'FY21 Billing Rates'!$A$2:$A$13,'FY21 Billing Rates'!$C$2:$C$13,,0)*J78*3</f>
        <v>38348.748000000007</v>
      </c>
      <c r="L78" s="47"/>
      <c r="M78" s="47">
        <v>3706</v>
      </c>
      <c r="N78" s="49">
        <f>_xlfn.XLOOKUP($H78,'FY22 Billing Rates'!$A$2:$A$13,'FY22 Billing Rates'!$C$2:$C$13,,0)*M78*3</f>
        <v>10684.397999999999</v>
      </c>
      <c r="O78" s="55"/>
      <c r="P78" s="55">
        <v>3706</v>
      </c>
      <c r="Q78" s="56">
        <f>_xlfn.XLOOKUP($H78,'FY22 Billing Rates'!$A$2:$A$13,'FY22 Billing Rates'!$C$2:$C$13,,0)*P78*3</f>
        <v>10684.397999999999</v>
      </c>
      <c r="R78" s="60"/>
      <c r="S78" s="60">
        <v>3706</v>
      </c>
      <c r="T78" s="61">
        <f>_xlfn.XLOOKUP($H78,'FY22 Billing Rates'!$A$2:$A$13,'FY22 Billing Rates'!$C$2:$C$13,,0)*S78*3</f>
        <v>10684.397999999999</v>
      </c>
      <c r="U78" s="64"/>
      <c r="V78" s="64">
        <v>3706</v>
      </c>
      <c r="W78" s="65">
        <f>_xlfn.XLOOKUP($H78,'FY22 Billing Rates'!$A$2:$A$13,'FY22 Billing Rates'!$C$2:$C$13,,0)*V78*3</f>
        <v>10684.397999999999</v>
      </c>
      <c r="X78" s="51">
        <f t="shared" si="2"/>
        <v>42737.591999999997</v>
      </c>
    </row>
    <row r="79" spans="1:25" s="3" customFormat="1" outlineLevel="1" x14ac:dyDescent="0.25">
      <c r="A79" s="128"/>
      <c r="B79" s="129"/>
      <c r="C79" s="130"/>
      <c r="D79" s="131"/>
      <c r="E79" s="129"/>
      <c r="F79" s="137" t="s">
        <v>253</v>
      </c>
      <c r="G79" s="132"/>
      <c r="H79" s="132"/>
      <c r="I79" s="133">
        <v>31500</v>
      </c>
      <c r="J79" s="134"/>
      <c r="K79" s="135"/>
      <c r="L79" s="134"/>
      <c r="M79" s="134">
        <f>SUBTOTAL(9,M70:M78)</f>
        <v>31500</v>
      </c>
      <c r="N79" s="135"/>
      <c r="O79" s="134"/>
      <c r="P79" s="134">
        <f>SUBTOTAL(9,P70:P78)</f>
        <v>31500</v>
      </c>
      <c r="Q79" s="135"/>
      <c r="R79" s="134"/>
      <c r="S79" s="134">
        <f>SUBTOTAL(9,S70:S78)</f>
        <v>31500</v>
      </c>
      <c r="T79" s="135"/>
      <c r="U79" s="134"/>
      <c r="V79" s="134">
        <f>SUBTOTAL(9,V70:V78)</f>
        <v>31500</v>
      </c>
      <c r="W79" s="135"/>
      <c r="X79" s="136"/>
      <c r="Y79" s="3" t="s">
        <v>392</v>
      </c>
    </row>
    <row r="80" spans="1:25" s="3" customFormat="1" outlineLevel="2" x14ac:dyDescent="0.25">
      <c r="A80" s="16"/>
      <c r="B80" s="12" t="s">
        <v>175</v>
      </c>
      <c r="C80" s="13">
        <v>4715</v>
      </c>
      <c r="D80" s="14">
        <v>4</v>
      </c>
      <c r="E80" s="12" t="s">
        <v>179</v>
      </c>
      <c r="F80" s="12" t="s">
        <v>254</v>
      </c>
      <c r="G80" s="15">
        <v>1</v>
      </c>
      <c r="H80" s="15">
        <v>1</v>
      </c>
      <c r="I80" s="91"/>
      <c r="J80" s="64">
        <v>804</v>
      </c>
      <c r="K80" s="65">
        <f>_xlfn.XLOOKUP($H80,'FY21 Billing Rates'!$A$2:$A$13,'FY21 Billing Rates'!$C$2:$C$13,,0)*J80*3</f>
        <v>2648.3760000000002</v>
      </c>
      <c r="L80" s="47"/>
      <c r="M80" s="47">
        <v>804</v>
      </c>
      <c r="N80" s="49">
        <f>_xlfn.XLOOKUP($H80,'FY22 Billing Rates'!$A$2:$A$13,'FY22 Billing Rates'!$C$2:$C$13,,0)*M80*3</f>
        <v>2317.9319999999998</v>
      </c>
      <c r="O80" s="55"/>
      <c r="P80" s="55">
        <v>804</v>
      </c>
      <c r="Q80" s="56">
        <f>_xlfn.XLOOKUP($H80,'FY22 Billing Rates'!$A$2:$A$13,'FY22 Billing Rates'!$C$2:$C$13,,0)*P80*3</f>
        <v>2317.9319999999998</v>
      </c>
      <c r="R80" s="60"/>
      <c r="S80" s="60">
        <v>804</v>
      </c>
      <c r="T80" s="61">
        <f>_xlfn.XLOOKUP($H80,'FY22 Billing Rates'!$A$2:$A$13,'FY22 Billing Rates'!$C$2:$C$13,,0)*S80*3</f>
        <v>2317.9319999999998</v>
      </c>
      <c r="U80" s="64"/>
      <c r="V80" s="64">
        <v>804</v>
      </c>
      <c r="W80" s="65">
        <f>_xlfn.XLOOKUP($H80,'FY22 Billing Rates'!$A$2:$A$13,'FY22 Billing Rates'!$C$2:$C$13,,0)*V80*3</f>
        <v>2317.9319999999998</v>
      </c>
      <c r="X80" s="51">
        <f t="shared" ref="X80:X90" si="3">N80+Q80+T80+W80</f>
        <v>9271.7279999999992</v>
      </c>
    </row>
    <row r="81" spans="1:25" s="33" customFormat="1" outlineLevel="2" x14ac:dyDescent="0.25">
      <c r="A81" s="16"/>
      <c r="B81" s="12" t="s">
        <v>175</v>
      </c>
      <c r="C81" s="13">
        <v>4716</v>
      </c>
      <c r="D81" s="14">
        <v>4</v>
      </c>
      <c r="E81" s="12" t="s">
        <v>199</v>
      </c>
      <c r="F81" s="12" t="s">
        <v>254</v>
      </c>
      <c r="G81" s="15">
        <v>1</v>
      </c>
      <c r="H81" s="15">
        <v>1</v>
      </c>
      <c r="I81" s="91"/>
      <c r="J81" s="64">
        <v>2243</v>
      </c>
      <c r="K81" s="65">
        <f>_xlfn.XLOOKUP($H81,'FY21 Billing Rates'!$A$2:$A$13,'FY21 Billing Rates'!$C$2:$C$13,,0)*J81*3</f>
        <v>7388.4420000000009</v>
      </c>
      <c r="L81" s="47"/>
      <c r="M81" s="47">
        <v>10243</v>
      </c>
      <c r="N81" s="49">
        <f>_xlfn.XLOOKUP($H81,'FY22 Billing Rates'!$A$2:$A$13,'FY22 Billing Rates'!$C$2:$C$13,,0)*M81*3</f>
        <v>29530.568999999996</v>
      </c>
      <c r="O81" s="55"/>
      <c r="P81" s="55">
        <v>10243</v>
      </c>
      <c r="Q81" s="56">
        <f>_xlfn.XLOOKUP($H81,'FY22 Billing Rates'!$A$2:$A$13,'FY22 Billing Rates'!$C$2:$C$13,,0)*P81*3</f>
        <v>29530.568999999996</v>
      </c>
      <c r="R81" s="60"/>
      <c r="S81" s="60">
        <v>10243</v>
      </c>
      <c r="T81" s="61">
        <f>_xlfn.XLOOKUP($H81,'FY22 Billing Rates'!$A$2:$A$13,'FY22 Billing Rates'!$C$2:$C$13,,0)*S81*3</f>
        <v>29530.568999999996</v>
      </c>
      <c r="U81" s="64"/>
      <c r="V81" s="64">
        <v>10243</v>
      </c>
      <c r="W81" s="65">
        <f>_xlfn.XLOOKUP($H81,'FY22 Billing Rates'!$A$2:$A$13,'FY22 Billing Rates'!$C$2:$C$13,,0)*V81*3</f>
        <v>29530.568999999996</v>
      </c>
      <c r="X81" s="51">
        <f t="shared" si="3"/>
        <v>118122.27599999998</v>
      </c>
    </row>
    <row r="82" spans="1:25" s="11" customFormat="1" outlineLevel="2" x14ac:dyDescent="0.25">
      <c r="A82" s="16"/>
      <c r="B82" s="12" t="s">
        <v>175</v>
      </c>
      <c r="C82" s="13">
        <v>4717</v>
      </c>
      <c r="D82" s="14">
        <v>4</v>
      </c>
      <c r="E82" s="12" t="s">
        <v>182</v>
      </c>
      <c r="F82" s="12" t="s">
        <v>254</v>
      </c>
      <c r="G82" s="15">
        <v>1</v>
      </c>
      <c r="H82" s="15">
        <v>1</v>
      </c>
      <c r="I82" s="91"/>
      <c r="J82" s="64">
        <v>6762</v>
      </c>
      <c r="K82" s="65">
        <f>_xlfn.XLOOKUP($H82,'FY21 Billing Rates'!$A$2:$A$13,'FY21 Billing Rates'!$C$2:$C$13,,0)*J82*3</f>
        <v>22274.028000000002</v>
      </c>
      <c r="L82" s="47"/>
      <c r="M82" s="47">
        <v>5962</v>
      </c>
      <c r="N82" s="49">
        <f>_xlfn.XLOOKUP($H82,'FY22 Billing Rates'!$A$2:$A$13,'FY22 Billing Rates'!$C$2:$C$13,,0)*M82*3</f>
        <v>17188.446</v>
      </c>
      <c r="O82" s="55"/>
      <c r="P82" s="55">
        <v>5962</v>
      </c>
      <c r="Q82" s="56">
        <f>_xlfn.XLOOKUP($H82,'FY22 Billing Rates'!$A$2:$A$13,'FY22 Billing Rates'!$C$2:$C$13,,0)*P82*3</f>
        <v>17188.446</v>
      </c>
      <c r="R82" s="60"/>
      <c r="S82" s="60">
        <v>5962</v>
      </c>
      <c r="T82" s="61">
        <f>_xlfn.XLOOKUP($H82,'FY22 Billing Rates'!$A$2:$A$13,'FY22 Billing Rates'!$C$2:$C$13,,0)*S82*3</f>
        <v>17188.446</v>
      </c>
      <c r="U82" s="64"/>
      <c r="V82" s="64">
        <v>5962</v>
      </c>
      <c r="W82" s="65">
        <f>_xlfn.XLOOKUP($H82,'FY22 Billing Rates'!$A$2:$A$13,'FY22 Billing Rates'!$C$2:$C$13,,0)*V82*3</f>
        <v>17188.446</v>
      </c>
      <c r="X82" s="51">
        <f t="shared" si="3"/>
        <v>68753.784</v>
      </c>
    </row>
    <row r="83" spans="1:25" s="11" customFormat="1" outlineLevel="2" x14ac:dyDescent="0.25">
      <c r="A83" s="16"/>
      <c r="B83" s="12" t="s">
        <v>175</v>
      </c>
      <c r="C83" s="13">
        <v>4722</v>
      </c>
      <c r="D83" s="14">
        <v>4</v>
      </c>
      <c r="E83" s="12" t="s">
        <v>183</v>
      </c>
      <c r="F83" s="12" t="s">
        <v>254</v>
      </c>
      <c r="G83" s="15">
        <v>1</v>
      </c>
      <c r="H83" s="15">
        <v>1</v>
      </c>
      <c r="I83" s="91"/>
      <c r="J83" s="64">
        <v>4341</v>
      </c>
      <c r="K83" s="65">
        <f>_xlfn.XLOOKUP($H83,'FY21 Billing Rates'!$A$2:$A$13,'FY21 Billing Rates'!$C$2:$C$13,,0)*J83*3</f>
        <v>14299.254000000001</v>
      </c>
      <c r="L83" s="47"/>
      <c r="M83" s="47">
        <v>2341</v>
      </c>
      <c r="N83" s="49">
        <f>_xlfn.XLOOKUP($H83,'FY22 Billing Rates'!$A$2:$A$13,'FY22 Billing Rates'!$C$2:$C$13,,0)*M83*3</f>
        <v>6749.1030000000001</v>
      </c>
      <c r="O83" s="55"/>
      <c r="P83" s="55">
        <v>2341</v>
      </c>
      <c r="Q83" s="56">
        <f>_xlfn.XLOOKUP($H83,'FY22 Billing Rates'!$A$2:$A$13,'FY22 Billing Rates'!$C$2:$C$13,,0)*P83*3</f>
        <v>6749.1030000000001</v>
      </c>
      <c r="R83" s="60"/>
      <c r="S83" s="60">
        <v>2341</v>
      </c>
      <c r="T83" s="61">
        <f>_xlfn.XLOOKUP($H83,'FY22 Billing Rates'!$A$2:$A$13,'FY22 Billing Rates'!$C$2:$C$13,,0)*S83*3</f>
        <v>6749.1030000000001</v>
      </c>
      <c r="U83" s="64"/>
      <c r="V83" s="64">
        <v>2341</v>
      </c>
      <c r="W83" s="65">
        <f>_xlfn.XLOOKUP($H83,'FY22 Billing Rates'!$A$2:$A$13,'FY22 Billing Rates'!$C$2:$C$13,,0)*V83*3</f>
        <v>6749.1030000000001</v>
      </c>
      <c r="X83" s="51">
        <f t="shared" si="3"/>
        <v>26996.412</v>
      </c>
    </row>
    <row r="84" spans="1:25" s="11" customFormat="1" outlineLevel="2" x14ac:dyDescent="0.25">
      <c r="A84" s="16"/>
      <c r="B84" s="12" t="s">
        <v>175</v>
      </c>
      <c r="C84" s="13">
        <v>4732</v>
      </c>
      <c r="D84" s="14">
        <v>4</v>
      </c>
      <c r="E84" s="12" t="s">
        <v>186</v>
      </c>
      <c r="F84" s="12" t="s">
        <v>254</v>
      </c>
      <c r="G84" s="15">
        <v>1</v>
      </c>
      <c r="H84" s="15">
        <v>1</v>
      </c>
      <c r="I84" s="91"/>
      <c r="J84" s="64">
        <v>2574</v>
      </c>
      <c r="K84" s="65">
        <f>_xlfn.XLOOKUP($H84,'FY21 Billing Rates'!$A$2:$A$13,'FY21 Billing Rates'!$C$2:$C$13,,0)*J84*3</f>
        <v>8478.7560000000012</v>
      </c>
      <c r="L84" s="47"/>
      <c r="M84" s="47">
        <v>608</v>
      </c>
      <c r="N84" s="49">
        <f>_xlfn.XLOOKUP($H84,'FY22 Billing Rates'!$A$2:$A$13,'FY22 Billing Rates'!$C$2:$C$13,,0)*M84*3</f>
        <v>1752.864</v>
      </c>
      <c r="O84" s="55"/>
      <c r="P84" s="55">
        <v>608</v>
      </c>
      <c r="Q84" s="56">
        <f>_xlfn.XLOOKUP($H84,'FY22 Billing Rates'!$A$2:$A$13,'FY22 Billing Rates'!$C$2:$C$13,,0)*P84*3</f>
        <v>1752.864</v>
      </c>
      <c r="R84" s="60"/>
      <c r="S84" s="60">
        <v>608</v>
      </c>
      <c r="T84" s="61">
        <f>_xlfn.XLOOKUP($H84,'FY22 Billing Rates'!$A$2:$A$13,'FY22 Billing Rates'!$C$2:$C$13,,0)*S84*3</f>
        <v>1752.864</v>
      </c>
      <c r="U84" s="64"/>
      <c r="V84" s="64">
        <v>608</v>
      </c>
      <c r="W84" s="65">
        <f>_xlfn.XLOOKUP($H84,'FY22 Billing Rates'!$A$2:$A$13,'FY22 Billing Rates'!$C$2:$C$13,,0)*V84*3</f>
        <v>1752.864</v>
      </c>
      <c r="X84" s="51">
        <f t="shared" si="3"/>
        <v>7011.4560000000001</v>
      </c>
    </row>
    <row r="85" spans="1:25" s="3" customFormat="1" outlineLevel="2" x14ac:dyDescent="0.25">
      <c r="A85" s="16"/>
      <c r="B85" s="12" t="s">
        <v>175</v>
      </c>
      <c r="C85" s="13">
        <v>4735</v>
      </c>
      <c r="D85" s="14">
        <v>4</v>
      </c>
      <c r="E85" s="12" t="s">
        <v>187</v>
      </c>
      <c r="F85" s="12" t="s">
        <v>254</v>
      </c>
      <c r="G85" s="15">
        <v>1</v>
      </c>
      <c r="H85" s="15">
        <v>1</v>
      </c>
      <c r="I85" s="91"/>
      <c r="J85" s="64">
        <v>5055</v>
      </c>
      <c r="K85" s="65">
        <f>_xlfn.XLOOKUP($H85,'FY21 Billing Rates'!$A$2:$A$13,'FY21 Billing Rates'!$C$2:$C$13,,0)*J85*3</f>
        <v>16651.170000000002</v>
      </c>
      <c r="L85" s="47"/>
      <c r="M85" s="47">
        <v>4518</v>
      </c>
      <c r="N85" s="49">
        <f>_xlfn.XLOOKUP($H85,'FY22 Billing Rates'!$A$2:$A$13,'FY22 Billing Rates'!$C$2:$C$13,,0)*M85*3</f>
        <v>13025.394</v>
      </c>
      <c r="O85" s="55"/>
      <c r="P85" s="55">
        <v>4518</v>
      </c>
      <c r="Q85" s="56">
        <f>_xlfn.XLOOKUP($H85,'FY22 Billing Rates'!$A$2:$A$13,'FY22 Billing Rates'!$C$2:$C$13,,0)*P85*3</f>
        <v>13025.394</v>
      </c>
      <c r="R85" s="60"/>
      <c r="S85" s="60">
        <v>4518</v>
      </c>
      <c r="T85" s="61">
        <f>_xlfn.XLOOKUP($H85,'FY22 Billing Rates'!$A$2:$A$13,'FY22 Billing Rates'!$C$2:$C$13,,0)*S85*3</f>
        <v>13025.394</v>
      </c>
      <c r="U85" s="64"/>
      <c r="V85" s="64">
        <v>4518</v>
      </c>
      <c r="W85" s="65">
        <f>_xlfn.XLOOKUP($H85,'FY22 Billing Rates'!$A$2:$A$13,'FY22 Billing Rates'!$C$2:$C$13,,0)*V85*3</f>
        <v>13025.394</v>
      </c>
      <c r="X85" s="51">
        <f t="shared" si="3"/>
        <v>52101.576000000001</v>
      </c>
    </row>
    <row r="86" spans="1:25" s="3" customFormat="1" outlineLevel="2" x14ac:dyDescent="0.25">
      <c r="A86" s="16"/>
      <c r="B86" s="12" t="s">
        <v>175</v>
      </c>
      <c r="C86" s="13">
        <v>4740</v>
      </c>
      <c r="D86" s="14">
        <v>4</v>
      </c>
      <c r="E86" s="12" t="s">
        <v>191</v>
      </c>
      <c r="F86" s="12" t="s">
        <v>254</v>
      </c>
      <c r="G86" s="15">
        <v>1</v>
      </c>
      <c r="H86" s="15">
        <v>1</v>
      </c>
      <c r="I86" s="91"/>
      <c r="J86" s="64">
        <v>6545</v>
      </c>
      <c r="K86" s="65">
        <f>_xlfn.XLOOKUP($H86,'FY21 Billing Rates'!$A$2:$A$13,'FY21 Billing Rates'!$C$2:$C$13,,0)*J86*3</f>
        <v>21559.230000000003</v>
      </c>
      <c r="L86" s="47"/>
      <c r="M86" s="47">
        <v>5082</v>
      </c>
      <c r="N86" s="49">
        <f>_xlfn.XLOOKUP($H86,'FY22 Billing Rates'!$A$2:$A$13,'FY22 Billing Rates'!$C$2:$C$13,,0)*M86*3</f>
        <v>14651.405999999999</v>
      </c>
      <c r="O86" s="55"/>
      <c r="P86" s="55">
        <v>5082</v>
      </c>
      <c r="Q86" s="56">
        <f>_xlfn.XLOOKUP($H86,'FY22 Billing Rates'!$A$2:$A$13,'FY22 Billing Rates'!$C$2:$C$13,,0)*P86*3</f>
        <v>14651.405999999999</v>
      </c>
      <c r="R86" s="60"/>
      <c r="S86" s="60">
        <v>5082</v>
      </c>
      <c r="T86" s="61">
        <f>_xlfn.XLOOKUP($H86,'FY22 Billing Rates'!$A$2:$A$13,'FY22 Billing Rates'!$C$2:$C$13,,0)*S86*3</f>
        <v>14651.405999999999</v>
      </c>
      <c r="U86" s="64"/>
      <c r="V86" s="64">
        <v>5082</v>
      </c>
      <c r="W86" s="65">
        <f>_xlfn.XLOOKUP($H86,'FY22 Billing Rates'!$A$2:$A$13,'FY22 Billing Rates'!$C$2:$C$13,,0)*V86*3</f>
        <v>14651.405999999999</v>
      </c>
      <c r="X86" s="51">
        <f t="shared" si="3"/>
        <v>58605.623999999996</v>
      </c>
    </row>
    <row r="87" spans="1:25" s="3" customFormat="1" outlineLevel="2" x14ac:dyDescent="0.25">
      <c r="A87" s="16"/>
      <c r="B87" s="12" t="s">
        <v>175</v>
      </c>
      <c r="C87" s="13">
        <v>4741</v>
      </c>
      <c r="D87" s="14">
        <v>4</v>
      </c>
      <c r="E87" s="12" t="s">
        <v>192</v>
      </c>
      <c r="F87" s="12" t="s">
        <v>254</v>
      </c>
      <c r="G87" s="15">
        <v>1</v>
      </c>
      <c r="H87" s="15">
        <v>1</v>
      </c>
      <c r="I87" s="91"/>
      <c r="J87" s="64">
        <v>18374</v>
      </c>
      <c r="K87" s="65">
        <f>_xlfn.XLOOKUP($H87,'FY21 Billing Rates'!$A$2:$A$13,'FY21 Billing Rates'!$C$2:$C$13,,0)*J87*3</f>
        <v>60523.956000000006</v>
      </c>
      <c r="L87" s="47"/>
      <c r="M87" s="47">
        <v>17940</v>
      </c>
      <c r="N87" s="49">
        <f>_xlfn.XLOOKUP($H87,'FY22 Billing Rates'!$A$2:$A$13,'FY22 Billing Rates'!$C$2:$C$13,,0)*M87*3</f>
        <v>51721.020000000004</v>
      </c>
      <c r="O87" s="55"/>
      <c r="P87" s="55">
        <v>17940</v>
      </c>
      <c r="Q87" s="56">
        <f>_xlfn.XLOOKUP($H87,'FY22 Billing Rates'!$A$2:$A$13,'FY22 Billing Rates'!$C$2:$C$13,,0)*P87*3</f>
        <v>51721.020000000004</v>
      </c>
      <c r="R87" s="60"/>
      <c r="S87" s="60">
        <v>17940</v>
      </c>
      <c r="T87" s="61">
        <f>_xlfn.XLOOKUP($H87,'FY22 Billing Rates'!$A$2:$A$13,'FY22 Billing Rates'!$C$2:$C$13,,0)*S87*3</f>
        <v>51721.020000000004</v>
      </c>
      <c r="U87" s="64"/>
      <c r="V87" s="64">
        <v>17940</v>
      </c>
      <c r="W87" s="65">
        <f>_xlfn.XLOOKUP($H87,'FY22 Billing Rates'!$A$2:$A$13,'FY22 Billing Rates'!$C$2:$C$13,,0)*V87*3</f>
        <v>51721.020000000004</v>
      </c>
      <c r="X87" s="51">
        <f t="shared" si="3"/>
        <v>206884.08000000002</v>
      </c>
    </row>
    <row r="88" spans="1:25" s="3" customFormat="1" outlineLevel="2" x14ac:dyDescent="0.25">
      <c r="A88" s="16"/>
      <c r="B88" s="12" t="s">
        <v>175</v>
      </c>
      <c r="C88" s="13">
        <v>4742</v>
      </c>
      <c r="D88" s="14">
        <v>4</v>
      </c>
      <c r="E88" s="12" t="s">
        <v>193</v>
      </c>
      <c r="F88" s="12" t="s">
        <v>254</v>
      </c>
      <c r="G88" s="15">
        <v>1</v>
      </c>
      <c r="H88" s="15">
        <v>1</v>
      </c>
      <c r="I88" s="91"/>
      <c r="J88" s="64">
        <v>1595</v>
      </c>
      <c r="K88" s="65">
        <f>_xlfn.XLOOKUP($H88,'FY21 Billing Rates'!$A$2:$A$13,'FY21 Billing Rates'!$C$2:$C$13,,0)*J88*3</f>
        <v>5253.93</v>
      </c>
      <c r="L88" s="47"/>
      <c r="M88" s="47">
        <v>2399</v>
      </c>
      <c r="N88" s="49">
        <f>_xlfn.XLOOKUP($H88,'FY22 Billing Rates'!$A$2:$A$13,'FY22 Billing Rates'!$C$2:$C$13,,0)*M88*3</f>
        <v>6916.3169999999991</v>
      </c>
      <c r="O88" s="55"/>
      <c r="P88" s="55">
        <v>2399</v>
      </c>
      <c r="Q88" s="56">
        <f>_xlfn.XLOOKUP($H88,'FY22 Billing Rates'!$A$2:$A$13,'FY22 Billing Rates'!$C$2:$C$13,,0)*P88*3</f>
        <v>6916.3169999999991</v>
      </c>
      <c r="R88" s="60"/>
      <c r="S88" s="60">
        <v>2399</v>
      </c>
      <c r="T88" s="61">
        <f>_xlfn.XLOOKUP($H88,'FY22 Billing Rates'!$A$2:$A$13,'FY22 Billing Rates'!$C$2:$C$13,,0)*S88*3</f>
        <v>6916.3169999999991</v>
      </c>
      <c r="U88" s="64"/>
      <c r="V88" s="64">
        <v>2399</v>
      </c>
      <c r="W88" s="65">
        <f>_xlfn.XLOOKUP($H88,'FY22 Billing Rates'!$A$2:$A$13,'FY22 Billing Rates'!$C$2:$C$13,,0)*V88*3</f>
        <v>6916.3169999999991</v>
      </c>
      <c r="X88" s="51">
        <f t="shared" si="3"/>
        <v>27665.267999999996</v>
      </c>
    </row>
    <row r="89" spans="1:25" s="3" customFormat="1" outlineLevel="2" x14ac:dyDescent="0.25">
      <c r="A89" s="16"/>
      <c r="B89" s="12" t="s">
        <v>175</v>
      </c>
      <c r="C89" s="13">
        <v>4744</v>
      </c>
      <c r="D89" s="14">
        <v>4</v>
      </c>
      <c r="E89" s="12" t="s">
        <v>194</v>
      </c>
      <c r="F89" s="12" t="s">
        <v>254</v>
      </c>
      <c r="G89" s="15">
        <v>1</v>
      </c>
      <c r="H89" s="15">
        <v>1</v>
      </c>
      <c r="I89" s="91"/>
      <c r="J89" s="64">
        <v>7639</v>
      </c>
      <c r="K89" s="65">
        <f>_xlfn.XLOOKUP($H89,'FY21 Billing Rates'!$A$2:$A$13,'FY21 Billing Rates'!$C$2:$C$13,,0)*J89*3</f>
        <v>25162.866000000002</v>
      </c>
      <c r="L89" s="47"/>
      <c r="M89" s="47">
        <v>6035</v>
      </c>
      <c r="N89" s="49">
        <f>_xlfn.XLOOKUP($H89,'FY22 Billing Rates'!$A$2:$A$13,'FY22 Billing Rates'!$C$2:$C$13,,0)*M89*3</f>
        <v>17398.904999999999</v>
      </c>
      <c r="O89" s="55"/>
      <c r="P89" s="55">
        <v>6035</v>
      </c>
      <c r="Q89" s="56">
        <f>_xlfn.XLOOKUP($H89,'FY22 Billing Rates'!$A$2:$A$13,'FY22 Billing Rates'!$C$2:$C$13,,0)*P89*3</f>
        <v>17398.904999999999</v>
      </c>
      <c r="R89" s="60"/>
      <c r="S89" s="60">
        <v>6035</v>
      </c>
      <c r="T89" s="61">
        <f>_xlfn.XLOOKUP($H89,'FY22 Billing Rates'!$A$2:$A$13,'FY22 Billing Rates'!$C$2:$C$13,,0)*S89*3</f>
        <v>17398.904999999999</v>
      </c>
      <c r="U89" s="64"/>
      <c r="V89" s="64">
        <v>6035</v>
      </c>
      <c r="W89" s="65">
        <f>_xlfn.XLOOKUP($H89,'FY22 Billing Rates'!$A$2:$A$13,'FY22 Billing Rates'!$C$2:$C$13,,0)*V89*3</f>
        <v>17398.904999999999</v>
      </c>
      <c r="X89" s="51">
        <f t="shared" si="3"/>
        <v>69595.62</v>
      </c>
    </row>
    <row r="90" spans="1:25" s="3" customFormat="1" outlineLevel="2" x14ac:dyDescent="0.25">
      <c r="A90" s="16"/>
      <c r="B90" s="12" t="s">
        <v>175</v>
      </c>
      <c r="C90" s="13">
        <v>4745</v>
      </c>
      <c r="D90" s="14">
        <v>4</v>
      </c>
      <c r="E90" s="12" t="s">
        <v>195</v>
      </c>
      <c r="F90" s="12" t="s">
        <v>254</v>
      </c>
      <c r="G90" s="15">
        <v>1</v>
      </c>
      <c r="H90" s="15">
        <v>1</v>
      </c>
      <c r="I90" s="91"/>
      <c r="J90" s="64">
        <v>756</v>
      </c>
      <c r="K90" s="65">
        <f>_xlfn.XLOOKUP($H90,'FY21 Billing Rates'!$A$2:$A$13,'FY21 Billing Rates'!$C$2:$C$13,,0)*J90*3</f>
        <v>2490.2640000000001</v>
      </c>
      <c r="L90" s="47"/>
      <c r="M90" s="47">
        <v>756</v>
      </c>
      <c r="N90" s="49">
        <f>_xlfn.XLOOKUP($H90,'FY22 Billing Rates'!$A$2:$A$13,'FY22 Billing Rates'!$C$2:$C$13,,0)*M90*3</f>
        <v>2179.5479999999998</v>
      </c>
      <c r="O90" s="55"/>
      <c r="P90" s="55">
        <v>756</v>
      </c>
      <c r="Q90" s="56">
        <f>_xlfn.XLOOKUP($H90,'FY22 Billing Rates'!$A$2:$A$13,'FY22 Billing Rates'!$C$2:$C$13,,0)*P90*3</f>
        <v>2179.5479999999998</v>
      </c>
      <c r="R90" s="60"/>
      <c r="S90" s="60">
        <v>756</v>
      </c>
      <c r="T90" s="61">
        <f>_xlfn.XLOOKUP($H90,'FY22 Billing Rates'!$A$2:$A$13,'FY22 Billing Rates'!$C$2:$C$13,,0)*S90*3</f>
        <v>2179.5479999999998</v>
      </c>
      <c r="U90" s="64"/>
      <c r="V90" s="64">
        <v>756</v>
      </c>
      <c r="W90" s="65">
        <f>_xlfn.XLOOKUP($H90,'FY22 Billing Rates'!$A$2:$A$13,'FY22 Billing Rates'!$C$2:$C$13,,0)*V90*3</f>
        <v>2179.5479999999998</v>
      </c>
      <c r="X90" s="51">
        <f t="shared" si="3"/>
        <v>8718.1919999999991</v>
      </c>
    </row>
    <row r="91" spans="1:25" s="3" customFormat="1" outlineLevel="1" x14ac:dyDescent="0.25">
      <c r="A91" s="128"/>
      <c r="B91" s="129"/>
      <c r="C91" s="130"/>
      <c r="D91" s="131"/>
      <c r="E91" s="129"/>
      <c r="F91" s="137" t="s">
        <v>311</v>
      </c>
      <c r="G91" s="132"/>
      <c r="H91" s="132"/>
      <c r="I91" s="133">
        <v>56688</v>
      </c>
      <c r="J91" s="134"/>
      <c r="K91" s="135"/>
      <c r="L91" s="134"/>
      <c r="M91" s="134">
        <f>SUBTOTAL(9,M80:M90)</f>
        <v>56688</v>
      </c>
      <c r="N91" s="135"/>
      <c r="O91" s="134"/>
      <c r="P91" s="134">
        <f>SUBTOTAL(9,P80:P90)</f>
        <v>56688</v>
      </c>
      <c r="Q91" s="135"/>
      <c r="R91" s="134"/>
      <c r="S91" s="134">
        <f>SUBTOTAL(9,S80:S90)</f>
        <v>56688</v>
      </c>
      <c r="T91" s="135"/>
      <c r="U91" s="134"/>
      <c r="V91" s="134">
        <f>SUBTOTAL(9,V80:V90)</f>
        <v>56688</v>
      </c>
      <c r="W91" s="135"/>
      <c r="X91" s="136"/>
      <c r="Y91" s="3" t="s">
        <v>392</v>
      </c>
    </row>
    <row r="92" spans="1:25" s="3" customFormat="1" outlineLevel="2" x14ac:dyDescent="0.25">
      <c r="A92" s="16"/>
      <c r="B92" s="12" t="s">
        <v>8</v>
      </c>
      <c r="C92" s="13">
        <v>1000</v>
      </c>
      <c r="D92" s="14">
        <v>4</v>
      </c>
      <c r="E92" s="12" t="s">
        <v>9</v>
      </c>
      <c r="F92" s="12" t="s">
        <v>255</v>
      </c>
      <c r="G92" s="15">
        <v>3</v>
      </c>
      <c r="H92" s="15">
        <v>3</v>
      </c>
      <c r="I92" s="91"/>
      <c r="J92" s="64">
        <v>582</v>
      </c>
      <c r="K92" s="65">
        <f>_xlfn.XLOOKUP($H92,'FY21 Billing Rates'!$A$2:$A$13,'FY21 Billing Rates'!$C$2:$C$13,,0)*J92*3</f>
        <v>611.09999999999991</v>
      </c>
      <c r="L92" s="47"/>
      <c r="M92" s="47">
        <v>582</v>
      </c>
      <c r="N92" s="49">
        <f>_xlfn.XLOOKUP($H92,'FY22 Billing Rates'!$A$2:$A$13,'FY22 Billing Rates'!$C$2:$C$13,,0)*M92*3</f>
        <v>611.09999999999991</v>
      </c>
      <c r="O92" s="55"/>
      <c r="P92" s="55">
        <v>582</v>
      </c>
      <c r="Q92" s="56">
        <f>_xlfn.XLOOKUP($H92,'FY22 Billing Rates'!$A$2:$A$13,'FY22 Billing Rates'!$C$2:$C$13,,0)*P92*3</f>
        <v>611.09999999999991</v>
      </c>
      <c r="R92" s="60"/>
      <c r="S92" s="60">
        <v>582</v>
      </c>
      <c r="T92" s="61">
        <f>_xlfn.XLOOKUP($H92,'FY22 Billing Rates'!$A$2:$A$13,'FY22 Billing Rates'!$C$2:$C$13,,0)*S92*3</f>
        <v>611.09999999999991</v>
      </c>
      <c r="U92" s="64"/>
      <c r="V92" s="64">
        <v>582</v>
      </c>
      <c r="W92" s="65">
        <f>_xlfn.XLOOKUP($H92,'FY22 Billing Rates'!$A$2:$A$13,'FY22 Billing Rates'!$C$2:$C$13,,0)*V92*3</f>
        <v>611.09999999999991</v>
      </c>
      <c r="X92" s="51">
        <f t="shared" ref="X92:X100" si="4">N92+Q92+T92+W92</f>
        <v>2444.3999999999996</v>
      </c>
    </row>
    <row r="93" spans="1:25" s="33" customFormat="1" outlineLevel="2" x14ac:dyDescent="0.25">
      <c r="A93" s="16"/>
      <c r="B93" s="12" t="s">
        <v>8</v>
      </c>
      <c r="C93" s="13">
        <v>1000</v>
      </c>
      <c r="D93" s="14">
        <v>4</v>
      </c>
      <c r="E93" s="12" t="s">
        <v>9</v>
      </c>
      <c r="F93" s="12" t="s">
        <v>255</v>
      </c>
      <c r="G93" s="15">
        <v>1</v>
      </c>
      <c r="H93" s="15">
        <v>1</v>
      </c>
      <c r="I93" s="91"/>
      <c r="J93" s="64">
        <v>8275</v>
      </c>
      <c r="K93" s="65">
        <f>_xlfn.XLOOKUP($H93,'FY21 Billing Rates'!$A$2:$A$13,'FY21 Billing Rates'!$C$2:$C$13,,0)*J93*3</f>
        <v>27257.850000000002</v>
      </c>
      <c r="L93" s="47"/>
      <c r="M93" s="47">
        <v>8275</v>
      </c>
      <c r="N93" s="49">
        <f>_xlfn.XLOOKUP($H93,'FY22 Billing Rates'!$A$2:$A$13,'FY22 Billing Rates'!$C$2:$C$13,,0)*M93*3</f>
        <v>23856.824999999997</v>
      </c>
      <c r="O93" s="55"/>
      <c r="P93" s="55">
        <v>8275</v>
      </c>
      <c r="Q93" s="56">
        <f>_xlfn.XLOOKUP($H93,'FY22 Billing Rates'!$A$2:$A$13,'FY22 Billing Rates'!$C$2:$C$13,,0)*P93*3</f>
        <v>23856.824999999997</v>
      </c>
      <c r="R93" s="60"/>
      <c r="S93" s="60">
        <v>8275</v>
      </c>
      <c r="T93" s="61">
        <f>_xlfn.XLOOKUP($H93,'FY22 Billing Rates'!$A$2:$A$13,'FY22 Billing Rates'!$C$2:$C$13,,0)*S93*3</f>
        <v>23856.824999999997</v>
      </c>
      <c r="U93" s="64"/>
      <c r="V93" s="64">
        <v>8275</v>
      </c>
      <c r="W93" s="65">
        <f>_xlfn.XLOOKUP($H93,'FY22 Billing Rates'!$A$2:$A$13,'FY22 Billing Rates'!$C$2:$C$13,,0)*V93*3</f>
        <v>23856.824999999997</v>
      </c>
      <c r="X93" s="51">
        <f t="shared" si="4"/>
        <v>95427.299999999988</v>
      </c>
    </row>
    <row r="94" spans="1:25" s="3" customFormat="1" outlineLevel="2" x14ac:dyDescent="0.25">
      <c r="A94" s="16"/>
      <c r="B94" s="12" t="s">
        <v>21</v>
      </c>
      <c r="C94" s="13">
        <v>1020</v>
      </c>
      <c r="D94" s="14">
        <v>4</v>
      </c>
      <c r="E94" s="12" t="s">
        <v>22</v>
      </c>
      <c r="F94" s="12" t="s">
        <v>255</v>
      </c>
      <c r="G94" s="15">
        <v>1</v>
      </c>
      <c r="H94" s="15">
        <v>1</v>
      </c>
      <c r="I94" s="91"/>
      <c r="J94" s="64">
        <v>1048</v>
      </c>
      <c r="K94" s="65">
        <f>_xlfn.XLOOKUP($H94,'FY21 Billing Rates'!$A$2:$A$13,'FY21 Billing Rates'!$C$2:$C$13,,0)*J94*3</f>
        <v>3452.1120000000005</v>
      </c>
      <c r="L94" s="47"/>
      <c r="M94" s="47">
        <v>2206</v>
      </c>
      <c r="N94" s="49">
        <f>_xlfn.XLOOKUP($H94,'FY22 Billing Rates'!$A$2:$A$13,'FY22 Billing Rates'!$C$2:$C$13,,0)*M94*3</f>
        <v>6359.8979999999992</v>
      </c>
      <c r="O94" s="55"/>
      <c r="P94" s="55">
        <v>2206</v>
      </c>
      <c r="Q94" s="56">
        <f>_xlfn.XLOOKUP($H94,'FY22 Billing Rates'!$A$2:$A$13,'FY22 Billing Rates'!$C$2:$C$13,,0)*P94*3</f>
        <v>6359.8979999999992</v>
      </c>
      <c r="R94" s="60"/>
      <c r="S94" s="60">
        <v>2206</v>
      </c>
      <c r="T94" s="61">
        <f>_xlfn.XLOOKUP($H94,'FY22 Billing Rates'!$A$2:$A$13,'FY22 Billing Rates'!$C$2:$C$13,,0)*S94*3</f>
        <v>6359.8979999999992</v>
      </c>
      <c r="U94" s="64"/>
      <c r="V94" s="64">
        <v>2206</v>
      </c>
      <c r="W94" s="65">
        <f>_xlfn.XLOOKUP($H94,'FY22 Billing Rates'!$A$2:$A$13,'FY22 Billing Rates'!$C$2:$C$13,,0)*V94*3</f>
        <v>6359.8979999999992</v>
      </c>
      <c r="X94" s="51">
        <f t="shared" si="4"/>
        <v>25439.591999999997</v>
      </c>
    </row>
    <row r="95" spans="1:25" s="3" customFormat="1" hidden="1" outlineLevel="2" x14ac:dyDescent="0.25">
      <c r="A95" s="16"/>
      <c r="B95" s="12" t="s">
        <v>21</v>
      </c>
      <c r="C95" s="13">
        <v>1020</v>
      </c>
      <c r="D95" s="14">
        <v>4</v>
      </c>
      <c r="E95" s="12" t="s">
        <v>22</v>
      </c>
      <c r="F95" s="12" t="s">
        <v>255</v>
      </c>
      <c r="G95" s="15">
        <v>1</v>
      </c>
      <c r="H95" s="15">
        <v>1</v>
      </c>
      <c r="I95" s="91"/>
      <c r="J95" s="64">
        <v>1158</v>
      </c>
      <c r="K95" s="65">
        <f>_xlfn.XLOOKUP($H95,'FY21 Billing Rates'!$A$2:$A$13,'FY21 Billing Rates'!$C$2:$C$13,,0)*J95*3</f>
        <v>3814.4520000000002</v>
      </c>
      <c r="L95" s="47"/>
      <c r="M95" s="47"/>
      <c r="N95" s="49">
        <f>_xlfn.XLOOKUP($H95,'FY22 Billing Rates'!$A$2:$A$13,'FY22 Billing Rates'!$C$2:$C$13,,0)*M95*3</f>
        <v>0</v>
      </c>
      <c r="O95" s="55"/>
      <c r="P95" s="55"/>
      <c r="Q95" s="56">
        <f>_xlfn.XLOOKUP($H95,'FY22 Billing Rates'!$A$2:$A$13,'FY22 Billing Rates'!$C$2:$C$13,,0)*P95*3</f>
        <v>0</v>
      </c>
      <c r="R95" s="60"/>
      <c r="S95" s="60"/>
      <c r="T95" s="61">
        <f>_xlfn.XLOOKUP($H95,'FY22 Billing Rates'!$A$2:$A$13,'FY22 Billing Rates'!$C$2:$C$13,,0)*S95*3</f>
        <v>0</v>
      </c>
      <c r="U95" s="64"/>
      <c r="V95" s="64"/>
      <c r="W95" s="65">
        <f>_xlfn.XLOOKUP($H95,'FY22 Billing Rates'!$A$2:$A$13,'FY22 Billing Rates'!$C$2:$C$13,,0)*V95*3</f>
        <v>0</v>
      </c>
      <c r="X95" s="51">
        <f t="shared" si="4"/>
        <v>0</v>
      </c>
    </row>
    <row r="96" spans="1:25" s="3" customFormat="1" outlineLevel="2" x14ac:dyDescent="0.25">
      <c r="A96" s="16"/>
      <c r="B96" s="12" t="s">
        <v>33</v>
      </c>
      <c r="C96" s="13">
        <v>1050</v>
      </c>
      <c r="D96" s="14">
        <v>4</v>
      </c>
      <c r="E96" s="12" t="s">
        <v>34</v>
      </c>
      <c r="F96" s="12" t="s">
        <v>255</v>
      </c>
      <c r="G96" s="15">
        <v>1</v>
      </c>
      <c r="H96" s="15">
        <v>1</v>
      </c>
      <c r="I96" s="91"/>
      <c r="J96" s="64">
        <v>11700</v>
      </c>
      <c r="K96" s="65">
        <f>_xlfn.XLOOKUP($H96,'FY21 Billing Rates'!$A$2:$A$13,'FY21 Billing Rates'!$C$2:$C$13,,0)*J96*3</f>
        <v>38539.800000000003</v>
      </c>
      <c r="L96" s="47"/>
      <c r="M96" s="47">
        <v>11700</v>
      </c>
      <c r="N96" s="49">
        <f>_xlfn.XLOOKUP($H96,'FY22 Billing Rates'!$A$2:$A$13,'FY22 Billing Rates'!$C$2:$C$13,,0)*M96*3</f>
        <v>33731.1</v>
      </c>
      <c r="O96" s="55"/>
      <c r="P96" s="55">
        <v>11700</v>
      </c>
      <c r="Q96" s="56">
        <f>_xlfn.XLOOKUP($H96,'FY22 Billing Rates'!$A$2:$A$13,'FY22 Billing Rates'!$C$2:$C$13,,0)*P96*3</f>
        <v>33731.1</v>
      </c>
      <c r="R96" s="60"/>
      <c r="S96" s="60">
        <v>11700</v>
      </c>
      <c r="T96" s="61">
        <f>_xlfn.XLOOKUP($H96,'FY22 Billing Rates'!$A$2:$A$13,'FY22 Billing Rates'!$C$2:$C$13,,0)*S96*3</f>
        <v>33731.1</v>
      </c>
      <c r="U96" s="64"/>
      <c r="V96" s="64">
        <v>11700</v>
      </c>
      <c r="W96" s="65">
        <f>_xlfn.XLOOKUP($H96,'FY22 Billing Rates'!$A$2:$A$13,'FY22 Billing Rates'!$C$2:$C$13,,0)*V96*3</f>
        <v>33731.1</v>
      </c>
      <c r="X96" s="51">
        <f t="shared" si="4"/>
        <v>134924.4</v>
      </c>
    </row>
    <row r="97" spans="1:25" s="3" customFormat="1" outlineLevel="2" x14ac:dyDescent="0.25">
      <c r="A97" s="16"/>
      <c r="B97" s="12" t="s">
        <v>37</v>
      </c>
      <c r="C97" s="13">
        <v>1080</v>
      </c>
      <c r="D97" s="14">
        <v>4</v>
      </c>
      <c r="E97" s="12" t="s">
        <v>38</v>
      </c>
      <c r="F97" s="12" t="s">
        <v>255</v>
      </c>
      <c r="G97" s="15">
        <v>1</v>
      </c>
      <c r="H97" s="15">
        <v>1</v>
      </c>
      <c r="I97" s="91"/>
      <c r="J97" s="64">
        <v>7359</v>
      </c>
      <c r="K97" s="65">
        <f>_xlfn.XLOOKUP($H97,'FY21 Billing Rates'!$A$2:$A$13,'FY21 Billing Rates'!$C$2:$C$13,,0)*J97*3</f>
        <v>24240.546000000002</v>
      </c>
      <c r="L97" s="47"/>
      <c r="M97" s="47">
        <v>7359</v>
      </c>
      <c r="N97" s="49">
        <f>_xlfn.XLOOKUP($H97,'FY22 Billing Rates'!$A$2:$A$13,'FY22 Billing Rates'!$C$2:$C$13,,0)*M97*3</f>
        <v>21215.996999999999</v>
      </c>
      <c r="O97" s="55"/>
      <c r="P97" s="55">
        <v>7359</v>
      </c>
      <c r="Q97" s="56">
        <f>_xlfn.XLOOKUP($H97,'FY22 Billing Rates'!$A$2:$A$13,'FY22 Billing Rates'!$C$2:$C$13,,0)*P97*3</f>
        <v>21215.996999999999</v>
      </c>
      <c r="R97" s="60"/>
      <c r="S97" s="60">
        <v>7359</v>
      </c>
      <c r="T97" s="61">
        <f>_xlfn.XLOOKUP($H97,'FY22 Billing Rates'!$A$2:$A$13,'FY22 Billing Rates'!$C$2:$C$13,,0)*S97*3</f>
        <v>21215.996999999999</v>
      </c>
      <c r="U97" s="64"/>
      <c r="V97" s="64">
        <v>7359</v>
      </c>
      <c r="W97" s="65">
        <f>_xlfn.XLOOKUP($H97,'FY22 Billing Rates'!$A$2:$A$13,'FY22 Billing Rates'!$C$2:$C$13,,0)*V97*3</f>
        <v>21215.996999999999</v>
      </c>
      <c r="X97" s="51">
        <f t="shared" si="4"/>
        <v>84863.987999999998</v>
      </c>
    </row>
    <row r="98" spans="1:25" s="3" customFormat="1" outlineLevel="2" x14ac:dyDescent="0.25">
      <c r="A98" s="16"/>
      <c r="B98" s="12" t="s">
        <v>43</v>
      </c>
      <c r="C98" s="13">
        <v>1130</v>
      </c>
      <c r="D98" s="14">
        <v>4</v>
      </c>
      <c r="E98" s="12" t="s">
        <v>44</v>
      </c>
      <c r="F98" s="12" t="s">
        <v>255</v>
      </c>
      <c r="G98" s="15">
        <v>1</v>
      </c>
      <c r="H98" s="15">
        <v>1</v>
      </c>
      <c r="I98" s="91"/>
      <c r="J98" s="64">
        <v>3759</v>
      </c>
      <c r="K98" s="65">
        <f>_xlfn.XLOOKUP($H98,'FY21 Billing Rates'!$A$2:$A$13,'FY21 Billing Rates'!$C$2:$C$13,,0)*J98*3</f>
        <v>12382.146000000001</v>
      </c>
      <c r="L98" s="47"/>
      <c r="M98" s="47">
        <v>3759</v>
      </c>
      <c r="N98" s="49">
        <f>_xlfn.XLOOKUP($H98,'FY22 Billing Rates'!$A$2:$A$13,'FY22 Billing Rates'!$C$2:$C$13,,0)*M98*3</f>
        <v>10837.197</v>
      </c>
      <c r="O98" s="55"/>
      <c r="P98" s="55">
        <v>3759</v>
      </c>
      <c r="Q98" s="56">
        <f>_xlfn.XLOOKUP($H98,'FY22 Billing Rates'!$A$2:$A$13,'FY22 Billing Rates'!$C$2:$C$13,,0)*P98*3</f>
        <v>10837.197</v>
      </c>
      <c r="R98" s="60"/>
      <c r="S98" s="60">
        <v>3759</v>
      </c>
      <c r="T98" s="61">
        <f>_xlfn.XLOOKUP($H98,'FY22 Billing Rates'!$A$2:$A$13,'FY22 Billing Rates'!$C$2:$C$13,,0)*S98*3</f>
        <v>10837.197</v>
      </c>
      <c r="U98" s="64"/>
      <c r="V98" s="64">
        <v>3759</v>
      </c>
      <c r="W98" s="65">
        <f>_xlfn.XLOOKUP($H98,'FY22 Billing Rates'!$A$2:$A$13,'FY22 Billing Rates'!$C$2:$C$13,,0)*V98*3</f>
        <v>10837.197</v>
      </c>
      <c r="X98" s="51">
        <f t="shared" si="4"/>
        <v>43348.788</v>
      </c>
    </row>
    <row r="99" spans="1:25" s="3" customFormat="1" outlineLevel="2" x14ac:dyDescent="0.25">
      <c r="A99" s="16"/>
      <c r="B99" s="12" t="s">
        <v>46</v>
      </c>
      <c r="C99" s="13">
        <v>1349</v>
      </c>
      <c r="D99" s="14">
        <v>4</v>
      </c>
      <c r="E99" s="12" t="s">
        <v>47</v>
      </c>
      <c r="F99" s="12" t="s">
        <v>255</v>
      </c>
      <c r="G99" s="15">
        <v>11</v>
      </c>
      <c r="H99" s="15">
        <v>8</v>
      </c>
      <c r="I99" s="91"/>
      <c r="J99" s="64">
        <v>1183</v>
      </c>
      <c r="K99" s="65">
        <f>_xlfn.XLOOKUP($H99,'FY21 Billing Rates'!$A$2:$A$13,'FY21 Billing Rates'!$C$2:$C$13,,0)*J99*3</f>
        <v>0</v>
      </c>
      <c r="L99" s="47"/>
      <c r="M99" s="47">
        <v>1173</v>
      </c>
      <c r="N99" s="49">
        <f>_xlfn.XLOOKUP($H99,'FY22 Billing Rates'!$A$2:$A$13,'FY22 Billing Rates'!$C$2:$C$13,,0)*M99*3</f>
        <v>0</v>
      </c>
      <c r="O99" s="55"/>
      <c r="P99" s="55">
        <v>1173</v>
      </c>
      <c r="Q99" s="56">
        <f>_xlfn.XLOOKUP($H99,'FY22 Billing Rates'!$A$2:$A$13,'FY22 Billing Rates'!$C$2:$C$13,,0)*P99*3</f>
        <v>0</v>
      </c>
      <c r="R99" s="60"/>
      <c r="S99" s="60">
        <v>1183</v>
      </c>
      <c r="T99" s="61">
        <f>_xlfn.XLOOKUP($H99,'FY22 Billing Rates'!$A$2:$A$13,'FY22 Billing Rates'!$C$2:$C$13,,0)*S99*3</f>
        <v>0</v>
      </c>
      <c r="U99" s="64"/>
      <c r="V99" s="64">
        <v>1173</v>
      </c>
      <c r="W99" s="65">
        <f>_xlfn.XLOOKUP($H99,'FY22 Billing Rates'!$A$2:$A$13,'FY22 Billing Rates'!$C$2:$C$13,,0)*V99*3</f>
        <v>0</v>
      </c>
      <c r="X99" s="51">
        <f t="shared" si="4"/>
        <v>0</v>
      </c>
    </row>
    <row r="100" spans="1:25" s="3" customFormat="1" outlineLevel="2" x14ac:dyDescent="0.25">
      <c r="A100" s="16"/>
      <c r="B100" s="12" t="s">
        <v>46</v>
      </c>
      <c r="C100" s="13">
        <v>1349</v>
      </c>
      <c r="D100" s="14">
        <v>12</v>
      </c>
      <c r="E100" s="12" t="s">
        <v>47</v>
      </c>
      <c r="F100" s="12" t="s">
        <v>255</v>
      </c>
      <c r="G100" s="15">
        <v>11</v>
      </c>
      <c r="H100" s="15">
        <v>8</v>
      </c>
      <c r="I100" s="91"/>
      <c r="J100" s="64">
        <v>19724</v>
      </c>
      <c r="K100" s="65">
        <f>_xlfn.XLOOKUP($H100,'FY21 Billing Rates'!$A$2:$A$13,'FY21 Billing Rates'!$C$2:$C$13,,0)*J100*3</f>
        <v>0</v>
      </c>
      <c r="L100" s="47"/>
      <c r="M100" s="47">
        <v>19724</v>
      </c>
      <c r="N100" s="49">
        <f>_xlfn.XLOOKUP($H100,'FY22 Billing Rates'!$A$2:$A$13,'FY22 Billing Rates'!$C$2:$C$13,,0)*M100*3</f>
        <v>0</v>
      </c>
      <c r="O100" s="55"/>
      <c r="P100" s="55">
        <v>19724</v>
      </c>
      <c r="Q100" s="56">
        <f>_xlfn.XLOOKUP($H100,'FY22 Billing Rates'!$A$2:$A$13,'FY22 Billing Rates'!$C$2:$C$13,,0)*P100*3</f>
        <v>0</v>
      </c>
      <c r="R100" s="60"/>
      <c r="S100" s="60">
        <v>19724</v>
      </c>
      <c r="T100" s="61">
        <f>_xlfn.XLOOKUP($H100,'FY22 Billing Rates'!$A$2:$A$13,'FY22 Billing Rates'!$C$2:$C$13,,0)*S100*3</f>
        <v>0</v>
      </c>
      <c r="U100" s="64"/>
      <c r="V100" s="64">
        <v>19724</v>
      </c>
      <c r="W100" s="65">
        <f>_xlfn.XLOOKUP($H100,'FY22 Billing Rates'!$A$2:$A$13,'FY22 Billing Rates'!$C$2:$C$13,,0)*V100*3</f>
        <v>0</v>
      </c>
      <c r="X100" s="51">
        <f t="shared" si="4"/>
        <v>0</v>
      </c>
    </row>
    <row r="101" spans="1:25" s="3" customFormat="1" outlineLevel="1" x14ac:dyDescent="0.25">
      <c r="A101" s="128"/>
      <c r="B101" s="129"/>
      <c r="C101" s="130"/>
      <c r="D101" s="131"/>
      <c r="E101" s="129"/>
      <c r="F101" s="137" t="s">
        <v>256</v>
      </c>
      <c r="G101" s="132"/>
      <c r="H101" s="132"/>
      <c r="I101" s="133">
        <v>54788</v>
      </c>
      <c r="J101" s="134"/>
      <c r="K101" s="135"/>
      <c r="L101" s="134"/>
      <c r="M101" s="134">
        <f>SUBTOTAL(9,M92:M100)</f>
        <v>54778</v>
      </c>
      <c r="N101" s="135"/>
      <c r="O101" s="134"/>
      <c r="P101" s="134">
        <f>SUBTOTAL(9,P92:P100)</f>
        <v>54778</v>
      </c>
      <c r="Q101" s="135"/>
      <c r="R101" s="134"/>
      <c r="S101" s="134">
        <f>SUBTOTAL(9,S92:S100)</f>
        <v>54788</v>
      </c>
      <c r="T101" s="135"/>
      <c r="U101" s="134"/>
      <c r="V101" s="134">
        <f>SUBTOTAL(9,V92:V100)</f>
        <v>54778</v>
      </c>
      <c r="W101" s="135"/>
      <c r="X101" s="136"/>
      <c r="Y101" s="3" t="s">
        <v>392</v>
      </c>
    </row>
    <row r="102" spans="1:25" s="3" customFormat="1" outlineLevel="2" x14ac:dyDescent="0.25">
      <c r="A102" s="16"/>
      <c r="B102" s="12" t="s">
        <v>11</v>
      </c>
      <c r="C102" s="13">
        <v>1030</v>
      </c>
      <c r="D102" s="14">
        <v>4</v>
      </c>
      <c r="E102" s="12" t="s">
        <v>23</v>
      </c>
      <c r="F102" s="12" t="s">
        <v>257</v>
      </c>
      <c r="G102" s="15">
        <v>3</v>
      </c>
      <c r="H102" s="15">
        <v>3</v>
      </c>
      <c r="I102" s="91"/>
      <c r="J102" s="64">
        <v>2544</v>
      </c>
      <c r="K102" s="65">
        <f>_xlfn.XLOOKUP($H102,'FY21 Billing Rates'!$A$2:$A$13,'FY21 Billing Rates'!$C$2:$C$13,,0)*J102*3</f>
        <v>2671.2</v>
      </c>
      <c r="L102" s="47"/>
      <c r="M102" s="47">
        <v>2544</v>
      </c>
      <c r="N102" s="49">
        <f>_xlfn.XLOOKUP($H102,'FY22 Billing Rates'!$A$2:$A$13,'FY22 Billing Rates'!$C$2:$C$13,,0)*M102*3</f>
        <v>2671.2</v>
      </c>
      <c r="O102" s="55"/>
      <c r="P102" s="55">
        <v>2544</v>
      </c>
      <c r="Q102" s="56">
        <f>_xlfn.XLOOKUP($H102,'FY22 Billing Rates'!$A$2:$A$13,'FY22 Billing Rates'!$C$2:$C$13,,0)*P102*3</f>
        <v>2671.2</v>
      </c>
      <c r="R102" s="60"/>
      <c r="S102" s="60">
        <v>2544</v>
      </c>
      <c r="T102" s="61">
        <f>_xlfn.XLOOKUP($H102,'FY22 Billing Rates'!$A$2:$A$13,'FY22 Billing Rates'!$C$2:$C$13,,0)*S102*3</f>
        <v>2671.2</v>
      </c>
      <c r="U102" s="64"/>
      <c r="V102" s="64">
        <v>2544</v>
      </c>
      <c r="W102" s="65">
        <f>_xlfn.XLOOKUP($H102,'FY22 Billing Rates'!$A$2:$A$13,'FY22 Billing Rates'!$C$2:$C$13,,0)*V102*3</f>
        <v>2671.2</v>
      </c>
      <c r="X102" s="51">
        <f>N102+Q102+T102+W102</f>
        <v>10684.8</v>
      </c>
    </row>
    <row r="103" spans="1:25" s="33" customFormat="1" hidden="1" outlineLevel="2" x14ac:dyDescent="0.25">
      <c r="A103" s="16"/>
      <c r="B103" s="12" t="s">
        <v>11</v>
      </c>
      <c r="C103" s="13">
        <v>1030</v>
      </c>
      <c r="D103" s="14">
        <v>4</v>
      </c>
      <c r="E103" s="12" t="s">
        <v>23</v>
      </c>
      <c r="F103" s="12" t="s">
        <v>257</v>
      </c>
      <c r="G103" s="15">
        <v>1</v>
      </c>
      <c r="H103" s="15">
        <v>1</v>
      </c>
      <c r="I103" s="91"/>
      <c r="J103" s="64">
        <v>11448</v>
      </c>
      <c r="K103" s="65">
        <f>_xlfn.XLOOKUP($H103,'FY21 Billing Rates'!$A$2:$A$13,'FY21 Billing Rates'!$C$2:$C$13,,0)*J103*3</f>
        <v>37709.712</v>
      </c>
      <c r="L103" s="47"/>
      <c r="M103" s="47">
        <v>0</v>
      </c>
      <c r="N103" s="49">
        <f>_xlfn.XLOOKUP($H103,'FY22 Billing Rates'!$A$2:$A$13,'FY22 Billing Rates'!$C$2:$C$13,,0)*M103*3</f>
        <v>0</v>
      </c>
      <c r="O103" s="55"/>
      <c r="P103" s="55">
        <v>0</v>
      </c>
      <c r="Q103" s="56">
        <f>_xlfn.XLOOKUP($H103,'FY22 Billing Rates'!$A$2:$A$13,'FY22 Billing Rates'!$C$2:$C$13,,0)*P103*3</f>
        <v>0</v>
      </c>
      <c r="R103" s="60"/>
      <c r="S103" s="60">
        <v>0</v>
      </c>
      <c r="T103" s="61">
        <f>_xlfn.XLOOKUP($H103,'FY22 Billing Rates'!$A$2:$A$13,'FY22 Billing Rates'!$C$2:$C$13,,0)*S103*3</f>
        <v>0</v>
      </c>
      <c r="U103" s="64"/>
      <c r="V103" s="64">
        <v>0</v>
      </c>
      <c r="W103" s="65">
        <f>_xlfn.XLOOKUP($H103,'FY22 Billing Rates'!$A$2:$A$13,'FY22 Billing Rates'!$C$2:$C$13,,0)*V103*3</f>
        <v>0</v>
      </c>
      <c r="X103" s="51">
        <f>N103+Q103+T103+W103</f>
        <v>0</v>
      </c>
    </row>
    <row r="104" spans="1:25" s="33" customFormat="1" outlineLevel="1" x14ac:dyDescent="0.25">
      <c r="A104" s="128"/>
      <c r="B104" s="129"/>
      <c r="C104" s="130"/>
      <c r="D104" s="131"/>
      <c r="E104" s="129"/>
      <c r="F104" s="137" t="s">
        <v>258</v>
      </c>
      <c r="G104" s="132"/>
      <c r="H104" s="132"/>
      <c r="I104" s="133">
        <v>13992</v>
      </c>
      <c r="J104" s="134"/>
      <c r="K104" s="135"/>
      <c r="L104" s="134"/>
      <c r="M104" s="134">
        <f>SUBTOTAL(9,M102:M103)</f>
        <v>2544</v>
      </c>
      <c r="N104" s="135"/>
      <c r="O104" s="134"/>
      <c r="P104" s="134">
        <f>SUBTOTAL(9,P102:P103)</f>
        <v>2544</v>
      </c>
      <c r="Q104" s="135"/>
      <c r="R104" s="134"/>
      <c r="S104" s="134">
        <f>SUBTOTAL(9,S102:S103)</f>
        <v>2544</v>
      </c>
      <c r="T104" s="135"/>
      <c r="U104" s="134"/>
      <c r="V104" s="134">
        <f>SUBTOTAL(9,V102:V103)</f>
        <v>2544</v>
      </c>
      <c r="W104" s="135"/>
      <c r="X104" s="136"/>
      <c r="Y104" s="33" t="s">
        <v>392</v>
      </c>
    </row>
    <row r="105" spans="1:25" s="11" customFormat="1" outlineLevel="2" x14ac:dyDescent="0.25">
      <c r="A105" s="16"/>
      <c r="B105" s="12" t="s">
        <v>11</v>
      </c>
      <c r="C105" s="13">
        <v>1030</v>
      </c>
      <c r="D105" s="14">
        <v>4</v>
      </c>
      <c r="E105" s="12" t="s">
        <v>23</v>
      </c>
      <c r="F105" s="12" t="s">
        <v>259</v>
      </c>
      <c r="G105" s="15">
        <v>1</v>
      </c>
      <c r="H105" s="15">
        <v>1</v>
      </c>
      <c r="I105" s="91"/>
      <c r="J105" s="64">
        <v>5485</v>
      </c>
      <c r="K105" s="65">
        <f>_xlfn.XLOOKUP($H105,'FY21 Billing Rates'!$A$2:$A$13,'FY21 Billing Rates'!$C$2:$C$13,,0)*J105*3</f>
        <v>18067.590000000004</v>
      </c>
      <c r="L105" s="47"/>
      <c r="M105" s="47">
        <v>2390</v>
      </c>
      <c r="N105" s="49">
        <f>_xlfn.XLOOKUP($H105,'FY22 Billing Rates'!$A$2:$A$13,'FY22 Billing Rates'!$C$2:$C$13,,0)*M105*3</f>
        <v>6890.37</v>
      </c>
      <c r="O105" s="55"/>
      <c r="P105" s="55">
        <v>2390</v>
      </c>
      <c r="Q105" s="56">
        <f>_xlfn.XLOOKUP($H105,'FY22 Billing Rates'!$A$2:$A$13,'FY22 Billing Rates'!$C$2:$C$13,,0)*P105*3</f>
        <v>6890.37</v>
      </c>
      <c r="R105" s="60"/>
      <c r="S105" s="60">
        <v>2390</v>
      </c>
      <c r="T105" s="61">
        <f>_xlfn.XLOOKUP($H105,'FY22 Billing Rates'!$A$2:$A$13,'FY22 Billing Rates'!$C$2:$C$13,,0)*S105*3</f>
        <v>6890.37</v>
      </c>
      <c r="U105" s="64"/>
      <c r="V105" s="64">
        <v>2390</v>
      </c>
      <c r="W105" s="65">
        <f>_xlfn.XLOOKUP($H105,'FY22 Billing Rates'!$A$2:$A$13,'FY22 Billing Rates'!$C$2:$C$13,,0)*V105*3</f>
        <v>6890.37</v>
      </c>
      <c r="X105" s="51">
        <f>N105+Q105+T105+W105</f>
        <v>27561.48</v>
      </c>
    </row>
    <row r="106" spans="1:25" s="33" customFormat="1" outlineLevel="2" x14ac:dyDescent="0.25">
      <c r="A106" s="16"/>
      <c r="B106" s="12" t="s">
        <v>11</v>
      </c>
      <c r="C106" s="13">
        <v>1038</v>
      </c>
      <c r="D106" s="14">
        <v>4</v>
      </c>
      <c r="E106" s="12" t="s">
        <v>28</v>
      </c>
      <c r="F106" s="12" t="s">
        <v>259</v>
      </c>
      <c r="G106" s="15">
        <v>1</v>
      </c>
      <c r="H106" s="15">
        <v>1</v>
      </c>
      <c r="I106" s="91"/>
      <c r="J106" s="64">
        <v>9195</v>
      </c>
      <c r="K106" s="65">
        <f>_xlfn.XLOOKUP($H106,'FY21 Billing Rates'!$A$2:$A$13,'FY21 Billing Rates'!$C$2:$C$13,,0)*J106*3</f>
        <v>30288.33</v>
      </c>
      <c r="L106" s="47"/>
      <c r="M106" s="47">
        <v>8193</v>
      </c>
      <c r="N106" s="49">
        <f>_xlfn.XLOOKUP($H106,'FY22 Billing Rates'!$A$2:$A$13,'FY22 Billing Rates'!$C$2:$C$13,,0)*M106*3</f>
        <v>23620.419000000002</v>
      </c>
      <c r="O106" s="55"/>
      <c r="P106" s="55">
        <v>8193</v>
      </c>
      <c r="Q106" s="56">
        <f>_xlfn.XLOOKUP($H106,'FY22 Billing Rates'!$A$2:$A$13,'FY22 Billing Rates'!$C$2:$C$13,,0)*P106*3</f>
        <v>23620.419000000002</v>
      </c>
      <c r="R106" s="60"/>
      <c r="S106" s="60">
        <v>8193</v>
      </c>
      <c r="T106" s="61">
        <f>_xlfn.XLOOKUP($H106,'FY22 Billing Rates'!$A$2:$A$13,'FY22 Billing Rates'!$C$2:$C$13,,0)*S106*3</f>
        <v>23620.419000000002</v>
      </c>
      <c r="U106" s="64"/>
      <c r="V106" s="64">
        <v>8193</v>
      </c>
      <c r="W106" s="65">
        <f>_xlfn.XLOOKUP($H106,'FY22 Billing Rates'!$A$2:$A$13,'FY22 Billing Rates'!$C$2:$C$13,,0)*V106*3</f>
        <v>23620.419000000002</v>
      </c>
      <c r="X106" s="51">
        <f>N106+Q106+T106+W106</f>
        <v>94481.676000000007</v>
      </c>
    </row>
    <row r="107" spans="1:25" s="33" customFormat="1" outlineLevel="1" x14ac:dyDescent="0.25">
      <c r="A107" s="128"/>
      <c r="B107" s="129"/>
      <c r="C107" s="130"/>
      <c r="D107" s="131"/>
      <c r="E107" s="129"/>
      <c r="F107" s="137" t="s">
        <v>260</v>
      </c>
      <c r="G107" s="132"/>
      <c r="H107" s="132"/>
      <c r="I107" s="133">
        <v>14680</v>
      </c>
      <c r="J107" s="134"/>
      <c r="K107" s="135"/>
      <c r="L107" s="134"/>
      <c r="M107" s="134">
        <f>SUBTOTAL(9,M105:M106)</f>
        <v>10583</v>
      </c>
      <c r="N107" s="135"/>
      <c r="O107" s="134"/>
      <c r="P107" s="134">
        <f>SUBTOTAL(9,P105:P106)</f>
        <v>10583</v>
      </c>
      <c r="Q107" s="135"/>
      <c r="R107" s="134"/>
      <c r="S107" s="134">
        <f>SUBTOTAL(9,S105:S106)</f>
        <v>10583</v>
      </c>
      <c r="T107" s="135"/>
      <c r="U107" s="134"/>
      <c r="V107" s="134">
        <f>SUBTOTAL(9,V105:V106)</f>
        <v>10583</v>
      </c>
      <c r="W107" s="135"/>
      <c r="X107" s="136"/>
      <c r="Y107" s="33" t="s">
        <v>392</v>
      </c>
    </row>
    <row r="108" spans="1:25" s="3" customFormat="1" outlineLevel="2" x14ac:dyDescent="0.25">
      <c r="A108" s="16"/>
      <c r="B108" s="12" t="s">
        <v>175</v>
      </c>
      <c r="C108" s="13">
        <v>4717</v>
      </c>
      <c r="D108" s="14">
        <v>4</v>
      </c>
      <c r="E108" s="12" t="s">
        <v>182</v>
      </c>
      <c r="F108" s="12" t="s">
        <v>261</v>
      </c>
      <c r="G108" s="15">
        <v>1</v>
      </c>
      <c r="H108" s="15">
        <v>1</v>
      </c>
      <c r="I108" s="91"/>
      <c r="J108" s="64">
        <v>168</v>
      </c>
      <c r="K108" s="65">
        <f>_xlfn.XLOOKUP($H108,'FY21 Billing Rates'!$A$2:$A$13,'FY21 Billing Rates'!$C$2:$C$13,,0)*J108*3</f>
        <v>553.39200000000005</v>
      </c>
      <c r="L108" s="47"/>
      <c r="M108" s="47">
        <v>168</v>
      </c>
      <c r="N108" s="49">
        <f>_xlfn.XLOOKUP($H108,'FY22 Billing Rates'!$A$2:$A$13,'FY22 Billing Rates'!$C$2:$C$13,,0)*M108*3</f>
        <v>484.34400000000005</v>
      </c>
      <c r="O108" s="55"/>
      <c r="P108" s="55">
        <v>168</v>
      </c>
      <c r="Q108" s="56">
        <f>_xlfn.XLOOKUP($H108,'FY22 Billing Rates'!$A$2:$A$13,'FY22 Billing Rates'!$C$2:$C$13,,0)*P108*3</f>
        <v>484.34400000000005</v>
      </c>
      <c r="R108" s="60"/>
      <c r="S108" s="60">
        <v>168</v>
      </c>
      <c r="T108" s="61">
        <f>_xlfn.XLOOKUP($H108,'FY22 Billing Rates'!$A$2:$A$13,'FY22 Billing Rates'!$C$2:$C$13,,0)*S108*3</f>
        <v>484.34400000000005</v>
      </c>
      <c r="U108" s="64"/>
      <c r="V108" s="64">
        <v>168</v>
      </c>
      <c r="W108" s="65">
        <f>_xlfn.XLOOKUP($H108,'FY22 Billing Rates'!$A$2:$A$13,'FY22 Billing Rates'!$C$2:$C$13,,0)*V108*3</f>
        <v>484.34400000000005</v>
      </c>
      <c r="X108" s="51">
        <f>N108+Q108+T108+W108</f>
        <v>1937.3760000000002</v>
      </c>
    </row>
    <row r="109" spans="1:25" s="3" customFormat="1" outlineLevel="2" x14ac:dyDescent="0.25">
      <c r="A109" s="16"/>
      <c r="B109" s="12" t="s">
        <v>175</v>
      </c>
      <c r="C109" s="13">
        <v>4735</v>
      </c>
      <c r="D109" s="14">
        <v>4</v>
      </c>
      <c r="E109" s="12" t="s">
        <v>187</v>
      </c>
      <c r="F109" s="12" t="s">
        <v>261</v>
      </c>
      <c r="G109" s="15">
        <v>1</v>
      </c>
      <c r="H109" s="15">
        <v>1</v>
      </c>
      <c r="I109" s="91"/>
      <c r="J109" s="64">
        <v>5300</v>
      </c>
      <c r="K109" s="65">
        <f>_xlfn.XLOOKUP($H109,'FY21 Billing Rates'!$A$2:$A$13,'FY21 Billing Rates'!$C$2:$C$13,,0)*J109*3</f>
        <v>17458.2</v>
      </c>
      <c r="L109" s="47"/>
      <c r="M109" s="47">
        <v>5318</v>
      </c>
      <c r="N109" s="49">
        <f>_xlfn.XLOOKUP($H109,'FY22 Billing Rates'!$A$2:$A$13,'FY22 Billing Rates'!$C$2:$C$13,,0)*M109*3</f>
        <v>15331.794</v>
      </c>
      <c r="O109" s="55"/>
      <c r="P109" s="55">
        <v>5318</v>
      </c>
      <c r="Q109" s="56">
        <f>_xlfn.XLOOKUP($H109,'FY22 Billing Rates'!$A$2:$A$13,'FY22 Billing Rates'!$C$2:$C$13,,0)*P109*3</f>
        <v>15331.794</v>
      </c>
      <c r="R109" s="60"/>
      <c r="S109" s="60">
        <v>5318</v>
      </c>
      <c r="T109" s="61">
        <f>_xlfn.XLOOKUP($H109,'FY22 Billing Rates'!$A$2:$A$13,'FY22 Billing Rates'!$C$2:$C$13,,0)*S109*3</f>
        <v>15331.794</v>
      </c>
      <c r="U109" s="64"/>
      <c r="V109" s="64">
        <v>5318</v>
      </c>
      <c r="W109" s="65">
        <f>_xlfn.XLOOKUP($H109,'FY22 Billing Rates'!$A$2:$A$13,'FY22 Billing Rates'!$C$2:$C$13,,0)*V109*3</f>
        <v>15331.794</v>
      </c>
      <c r="X109" s="51">
        <f>N109+Q109+T109+W109</f>
        <v>61327.175999999999</v>
      </c>
    </row>
    <row r="110" spans="1:25" s="3" customFormat="1" outlineLevel="1" x14ac:dyDescent="0.25">
      <c r="A110" s="128"/>
      <c r="B110" s="129"/>
      <c r="C110" s="130"/>
      <c r="D110" s="131"/>
      <c r="E110" s="129"/>
      <c r="F110" s="137" t="s">
        <v>262</v>
      </c>
      <c r="G110" s="132"/>
      <c r="H110" s="132"/>
      <c r="I110" s="133">
        <v>5468</v>
      </c>
      <c r="J110" s="134"/>
      <c r="K110" s="135"/>
      <c r="L110" s="134"/>
      <c r="M110" s="134">
        <f>SUBTOTAL(9,M108:M109)</f>
        <v>5486</v>
      </c>
      <c r="N110" s="135"/>
      <c r="O110" s="134"/>
      <c r="P110" s="134">
        <f>SUBTOTAL(9,P108:P109)</f>
        <v>5486</v>
      </c>
      <c r="Q110" s="135"/>
      <c r="R110" s="134"/>
      <c r="S110" s="134">
        <f>SUBTOTAL(9,S108:S109)</f>
        <v>5486</v>
      </c>
      <c r="T110" s="135"/>
      <c r="U110" s="134"/>
      <c r="V110" s="134">
        <f>SUBTOTAL(9,V108:V109)</f>
        <v>5486</v>
      </c>
      <c r="W110" s="135"/>
      <c r="X110" s="136"/>
      <c r="Y110" s="3" t="s">
        <v>392</v>
      </c>
    </row>
    <row r="111" spans="1:25" s="3" customFormat="1" outlineLevel="2" x14ac:dyDescent="0.25">
      <c r="A111" s="16"/>
      <c r="B111" s="12" t="s">
        <v>46</v>
      </c>
      <c r="C111" s="13">
        <v>1349</v>
      </c>
      <c r="D111" s="14">
        <v>4</v>
      </c>
      <c r="E111" s="12" t="s">
        <v>47</v>
      </c>
      <c r="F111" s="12" t="s">
        <v>263</v>
      </c>
      <c r="G111" s="15">
        <v>11</v>
      </c>
      <c r="H111" s="15">
        <v>8</v>
      </c>
      <c r="I111" s="91"/>
      <c r="J111" s="64">
        <v>28275</v>
      </c>
      <c r="K111" s="65">
        <f>_xlfn.XLOOKUP($H111,'FY21 Billing Rates'!$A$2:$A$13,'FY21 Billing Rates'!$C$2:$C$13,,0)*J111*3</f>
        <v>0</v>
      </c>
      <c r="L111" s="47"/>
      <c r="M111" s="47">
        <v>28275</v>
      </c>
      <c r="N111" s="49">
        <f>_xlfn.XLOOKUP($H111,'FY22 Billing Rates'!$A$2:$A$13,'FY22 Billing Rates'!$C$2:$C$13,,0)*M111*3</f>
        <v>0</v>
      </c>
      <c r="O111" s="55"/>
      <c r="P111" s="55">
        <v>28275</v>
      </c>
      <c r="Q111" s="56">
        <f>_xlfn.XLOOKUP($H111,'FY22 Billing Rates'!$A$2:$A$13,'FY22 Billing Rates'!$C$2:$C$13,,0)*P111*3</f>
        <v>0</v>
      </c>
      <c r="R111" s="60"/>
      <c r="S111" s="60">
        <v>28275</v>
      </c>
      <c r="T111" s="61">
        <f>_xlfn.XLOOKUP($H111,'FY22 Billing Rates'!$A$2:$A$13,'FY22 Billing Rates'!$C$2:$C$13,,0)*S111*3</f>
        <v>0</v>
      </c>
      <c r="U111" s="64"/>
      <c r="V111" s="64">
        <v>28275</v>
      </c>
      <c r="W111" s="65">
        <f>_xlfn.XLOOKUP($H111,'FY22 Billing Rates'!$A$2:$A$13,'FY22 Billing Rates'!$C$2:$C$13,,0)*V111*3</f>
        <v>0</v>
      </c>
      <c r="X111" s="51">
        <f>N111+Q111+T111+W111</f>
        <v>0</v>
      </c>
    </row>
    <row r="112" spans="1:25" s="3" customFormat="1" outlineLevel="1" x14ac:dyDescent="0.25">
      <c r="A112" s="128"/>
      <c r="B112" s="129"/>
      <c r="C112" s="130"/>
      <c r="D112" s="131"/>
      <c r="E112" s="129"/>
      <c r="F112" s="137" t="s">
        <v>264</v>
      </c>
      <c r="G112" s="132"/>
      <c r="H112" s="132"/>
      <c r="I112" s="133">
        <v>28275</v>
      </c>
      <c r="J112" s="134"/>
      <c r="K112" s="135"/>
      <c r="L112" s="134"/>
      <c r="M112" s="134">
        <f>SUBTOTAL(9,M111:M111)</f>
        <v>28275</v>
      </c>
      <c r="N112" s="135"/>
      <c r="O112" s="134"/>
      <c r="P112" s="134">
        <f>SUBTOTAL(9,P111:P111)</f>
        <v>28275</v>
      </c>
      <c r="Q112" s="135"/>
      <c r="R112" s="134"/>
      <c r="S112" s="134">
        <f>SUBTOTAL(9,S111:S111)</f>
        <v>28275</v>
      </c>
      <c r="T112" s="135"/>
      <c r="U112" s="134"/>
      <c r="V112" s="134">
        <f>SUBTOTAL(9,V111:V111)</f>
        <v>28275</v>
      </c>
      <c r="W112" s="135"/>
      <c r="X112" s="136"/>
      <c r="Y112" s="3" t="s">
        <v>392</v>
      </c>
    </row>
    <row r="113" spans="1:25" s="3" customFormat="1" outlineLevel="2" x14ac:dyDescent="0.25">
      <c r="A113" s="16"/>
      <c r="B113" s="12" t="s">
        <v>46</v>
      </c>
      <c r="C113" s="13">
        <v>1349</v>
      </c>
      <c r="D113" s="14">
        <v>12</v>
      </c>
      <c r="E113" s="12" t="s">
        <v>47</v>
      </c>
      <c r="F113" s="12" t="s">
        <v>265</v>
      </c>
      <c r="G113" s="15">
        <v>1</v>
      </c>
      <c r="H113" s="15">
        <v>8</v>
      </c>
      <c r="I113" s="91"/>
      <c r="J113" s="64">
        <v>7888</v>
      </c>
      <c r="K113" s="65">
        <f>_xlfn.XLOOKUP($H113,'FY21 Billing Rates'!$A$2:$A$13,'FY21 Billing Rates'!$C$2:$C$13,,0)*J113*3</f>
        <v>0</v>
      </c>
      <c r="L113" s="47"/>
      <c r="M113" s="47">
        <v>8388</v>
      </c>
      <c r="N113" s="49">
        <f>_xlfn.XLOOKUP($H113,'FY22 Billing Rates'!$A$2:$A$13,'FY22 Billing Rates'!$C$2:$C$13,,0)*M113*3</f>
        <v>0</v>
      </c>
      <c r="O113" s="55">
        <v>-1892</v>
      </c>
      <c r="P113" s="55">
        <v>5996</v>
      </c>
      <c r="Q113" s="56">
        <f>_xlfn.XLOOKUP($H113,'FY22 Billing Rates'!$A$2:$A$13,'FY22 Billing Rates'!$C$2:$C$13,,0)*P113*3</f>
        <v>0</v>
      </c>
      <c r="R113" s="60"/>
      <c r="S113" s="60">
        <v>5996</v>
      </c>
      <c r="T113" s="61">
        <f>_xlfn.XLOOKUP($H113,'FY22 Billing Rates'!$A$2:$A$13,'FY22 Billing Rates'!$C$2:$C$13,,0)*S113*3</f>
        <v>0</v>
      </c>
      <c r="U113" s="64"/>
      <c r="V113" s="64">
        <v>5996</v>
      </c>
      <c r="W113" s="65">
        <f>_xlfn.XLOOKUP($H113,'FY22 Billing Rates'!$A$2:$A$13,'FY22 Billing Rates'!$C$2:$C$13,,0)*V113*3</f>
        <v>0</v>
      </c>
      <c r="X113" s="51">
        <f t="shared" ref="X113:X118" si="5">N113+Q113+T113+W113</f>
        <v>0</v>
      </c>
    </row>
    <row r="114" spans="1:25" s="3" customFormat="1" outlineLevel="2" x14ac:dyDescent="0.25">
      <c r="A114" s="115" t="s">
        <v>393</v>
      </c>
      <c r="B114" s="23" t="s">
        <v>88</v>
      </c>
      <c r="C114" s="107">
        <v>2361</v>
      </c>
      <c r="D114" s="108">
        <v>4</v>
      </c>
      <c r="E114" s="23" t="s">
        <v>89</v>
      </c>
      <c r="F114" s="23" t="s">
        <v>265</v>
      </c>
      <c r="G114" s="116">
        <v>1</v>
      </c>
      <c r="H114" s="116">
        <v>1</v>
      </c>
      <c r="I114" s="117"/>
      <c r="J114" s="118">
        <v>500</v>
      </c>
      <c r="K114" s="50">
        <f>_xlfn.XLOOKUP($H114,'FY21 Billing Rates'!$A$2:$A$13,'FY21 Billing Rates'!$C$2:$C$13,,0)*J114*3</f>
        <v>1647</v>
      </c>
      <c r="L114" s="118"/>
      <c r="M114" s="118"/>
      <c r="N114" s="50">
        <f>_xlfn.XLOOKUP($H114,'FY22 Billing Rates'!$A$2:$A$13,'FY22 Billing Rates'!$C$2:$C$13,,0)*M114*3</f>
        <v>0</v>
      </c>
      <c r="O114" s="118">
        <v>1892</v>
      </c>
      <c r="P114" s="118">
        <v>2392</v>
      </c>
      <c r="Q114" s="50">
        <f>_xlfn.XLOOKUP($H114,'FY22 Billing Rates'!$A$2:$A$13,'FY22 Billing Rates'!$C$2:$C$13,,0)*P114*3</f>
        <v>6896.1360000000004</v>
      </c>
      <c r="R114" s="118"/>
      <c r="S114" s="118">
        <v>2392</v>
      </c>
      <c r="T114" s="50">
        <f>_xlfn.XLOOKUP($H114,'FY22 Billing Rates'!$A$2:$A$13,'FY22 Billing Rates'!$C$2:$C$13,,0)*S114*3</f>
        <v>6896.1360000000004</v>
      </c>
      <c r="U114" s="118"/>
      <c r="V114" s="118">
        <v>2392</v>
      </c>
      <c r="W114" s="50">
        <f>_xlfn.XLOOKUP($H114,'FY22 Billing Rates'!$A$2:$A$13,'FY22 Billing Rates'!$C$2:$C$13,,0)*V114*3</f>
        <v>6896.1360000000004</v>
      </c>
      <c r="X114" s="119">
        <f t="shared" si="5"/>
        <v>20688.408000000003</v>
      </c>
    </row>
    <row r="115" spans="1:25" s="3" customFormat="1" outlineLevel="2" x14ac:dyDescent="0.25">
      <c r="A115" s="16"/>
      <c r="B115" s="12" t="s">
        <v>122</v>
      </c>
      <c r="C115" s="13">
        <v>3228</v>
      </c>
      <c r="D115" s="14">
        <v>4</v>
      </c>
      <c r="E115" s="12" t="s">
        <v>123</v>
      </c>
      <c r="F115" s="12" t="s">
        <v>265</v>
      </c>
      <c r="G115" s="15">
        <v>1</v>
      </c>
      <c r="H115" s="15">
        <v>1</v>
      </c>
      <c r="I115" s="91"/>
      <c r="J115" s="64">
        <v>3321</v>
      </c>
      <c r="K115" s="65">
        <f>_xlfn.XLOOKUP($H115,'FY21 Billing Rates'!$A$2:$A$13,'FY21 Billing Rates'!$C$2:$C$13,,0)*J115*3</f>
        <v>10939.374</v>
      </c>
      <c r="L115" s="47"/>
      <c r="M115" s="47">
        <v>3321</v>
      </c>
      <c r="N115" s="49">
        <f>_xlfn.XLOOKUP($H115,'FY22 Billing Rates'!$A$2:$A$13,'FY22 Billing Rates'!$C$2:$C$13,,0)*M115*3</f>
        <v>9574.4429999999993</v>
      </c>
      <c r="O115" s="55"/>
      <c r="P115" s="55">
        <v>3321</v>
      </c>
      <c r="Q115" s="56">
        <f>_xlfn.XLOOKUP($H115,'FY22 Billing Rates'!$A$2:$A$13,'FY22 Billing Rates'!$C$2:$C$13,,0)*P115*3</f>
        <v>9574.4429999999993</v>
      </c>
      <c r="R115" s="60"/>
      <c r="S115" s="60">
        <v>3321</v>
      </c>
      <c r="T115" s="61">
        <f>_xlfn.XLOOKUP($H115,'FY22 Billing Rates'!$A$2:$A$13,'FY22 Billing Rates'!$C$2:$C$13,,0)*S115*3</f>
        <v>9574.4429999999993</v>
      </c>
      <c r="U115" s="64"/>
      <c r="V115" s="64">
        <v>3321</v>
      </c>
      <c r="W115" s="65">
        <f>_xlfn.XLOOKUP($H115,'FY22 Billing Rates'!$A$2:$A$13,'FY22 Billing Rates'!$C$2:$C$13,,0)*V115*3</f>
        <v>9574.4429999999993</v>
      </c>
      <c r="X115" s="51">
        <f t="shared" si="5"/>
        <v>38297.771999999997</v>
      </c>
    </row>
    <row r="116" spans="1:25" s="3" customFormat="1" outlineLevel="2" x14ac:dyDescent="0.25">
      <c r="A116" s="16"/>
      <c r="B116" s="12" t="s">
        <v>122</v>
      </c>
      <c r="C116" s="13">
        <v>3233</v>
      </c>
      <c r="D116" s="14">
        <v>4</v>
      </c>
      <c r="E116" s="12" t="s">
        <v>124</v>
      </c>
      <c r="F116" s="12" t="s">
        <v>265</v>
      </c>
      <c r="G116" s="15">
        <v>1</v>
      </c>
      <c r="H116" s="15">
        <v>1</v>
      </c>
      <c r="I116" s="91"/>
      <c r="J116" s="64">
        <v>29088</v>
      </c>
      <c r="K116" s="65">
        <f>_xlfn.XLOOKUP($H116,'FY21 Billing Rates'!$A$2:$A$13,'FY21 Billing Rates'!$C$2:$C$13,,0)*J116*3</f>
        <v>95815.872000000003</v>
      </c>
      <c r="L116" s="47"/>
      <c r="M116" s="47">
        <v>29088</v>
      </c>
      <c r="N116" s="49">
        <f>_xlfn.XLOOKUP($H116,'FY22 Billing Rates'!$A$2:$A$13,'FY22 Billing Rates'!$C$2:$C$13,,0)*M116*3</f>
        <v>83860.703999999998</v>
      </c>
      <c r="O116" s="55"/>
      <c r="P116" s="55">
        <v>29088</v>
      </c>
      <c r="Q116" s="56">
        <f>_xlfn.XLOOKUP($H116,'FY22 Billing Rates'!$A$2:$A$13,'FY22 Billing Rates'!$C$2:$C$13,,0)*P116*3</f>
        <v>83860.703999999998</v>
      </c>
      <c r="R116" s="60"/>
      <c r="S116" s="60">
        <v>29088</v>
      </c>
      <c r="T116" s="61">
        <f>_xlfn.XLOOKUP($H116,'FY22 Billing Rates'!$A$2:$A$13,'FY22 Billing Rates'!$C$2:$C$13,,0)*S116*3</f>
        <v>83860.703999999998</v>
      </c>
      <c r="U116" s="64"/>
      <c r="V116" s="64">
        <v>29088</v>
      </c>
      <c r="W116" s="65">
        <f>_xlfn.XLOOKUP($H116,'FY22 Billing Rates'!$A$2:$A$13,'FY22 Billing Rates'!$C$2:$C$13,,0)*V116*3</f>
        <v>83860.703999999998</v>
      </c>
      <c r="X116" s="51">
        <f t="shared" si="5"/>
        <v>335442.81599999999</v>
      </c>
    </row>
    <row r="117" spans="1:25" s="33" customFormat="1" outlineLevel="2" x14ac:dyDescent="0.25">
      <c r="A117" s="16"/>
      <c r="B117" s="12" t="s">
        <v>122</v>
      </c>
      <c r="C117" s="13">
        <v>3238</v>
      </c>
      <c r="D117" s="14">
        <v>4</v>
      </c>
      <c r="E117" s="12" t="s">
        <v>125</v>
      </c>
      <c r="F117" s="12" t="s">
        <v>265</v>
      </c>
      <c r="G117" s="15">
        <v>1</v>
      </c>
      <c r="H117" s="15">
        <v>1</v>
      </c>
      <c r="I117" s="91"/>
      <c r="J117" s="64">
        <v>111</v>
      </c>
      <c r="K117" s="65">
        <f>_xlfn.XLOOKUP($H117,'FY21 Billing Rates'!$A$2:$A$13,'FY21 Billing Rates'!$C$2:$C$13,,0)*J117*3</f>
        <v>365.63400000000001</v>
      </c>
      <c r="L117" s="47"/>
      <c r="M117" s="47">
        <v>111</v>
      </c>
      <c r="N117" s="49">
        <f>_xlfn.XLOOKUP($H117,'FY22 Billing Rates'!$A$2:$A$13,'FY22 Billing Rates'!$C$2:$C$13,,0)*M117*3</f>
        <v>320.01299999999998</v>
      </c>
      <c r="O117" s="55"/>
      <c r="P117" s="55">
        <v>111</v>
      </c>
      <c r="Q117" s="56">
        <f>_xlfn.XLOOKUP($H117,'FY22 Billing Rates'!$A$2:$A$13,'FY22 Billing Rates'!$C$2:$C$13,,0)*P117*3</f>
        <v>320.01299999999998</v>
      </c>
      <c r="R117" s="60"/>
      <c r="S117" s="60">
        <v>111</v>
      </c>
      <c r="T117" s="61">
        <f>_xlfn.XLOOKUP($H117,'FY22 Billing Rates'!$A$2:$A$13,'FY22 Billing Rates'!$C$2:$C$13,,0)*S117*3</f>
        <v>320.01299999999998</v>
      </c>
      <c r="U117" s="64"/>
      <c r="V117" s="64">
        <v>111</v>
      </c>
      <c r="W117" s="65">
        <f>_xlfn.XLOOKUP($H117,'FY22 Billing Rates'!$A$2:$A$13,'FY22 Billing Rates'!$C$2:$C$13,,0)*V117*3</f>
        <v>320.01299999999998</v>
      </c>
      <c r="X117" s="51">
        <f t="shared" si="5"/>
        <v>1280.0519999999999</v>
      </c>
    </row>
    <row r="118" spans="1:25" s="11" customFormat="1" outlineLevel="2" x14ac:dyDescent="0.25">
      <c r="A118" s="16"/>
      <c r="B118" s="12" t="s">
        <v>122</v>
      </c>
      <c r="C118" s="13">
        <v>4862</v>
      </c>
      <c r="D118" s="14">
        <v>4</v>
      </c>
      <c r="E118" s="12" t="s">
        <v>197</v>
      </c>
      <c r="F118" s="12" t="s">
        <v>265</v>
      </c>
      <c r="G118" s="15">
        <v>1</v>
      </c>
      <c r="H118" s="15">
        <v>1</v>
      </c>
      <c r="I118" s="91"/>
      <c r="J118" s="64">
        <v>167</v>
      </c>
      <c r="K118" s="65">
        <f>_xlfn.XLOOKUP($H118,'FY21 Billing Rates'!$A$2:$A$13,'FY21 Billing Rates'!$C$2:$C$13,,0)*J118*3</f>
        <v>550.09800000000007</v>
      </c>
      <c r="L118" s="47"/>
      <c r="M118" s="47">
        <v>167</v>
      </c>
      <c r="N118" s="49">
        <f>_xlfn.XLOOKUP($H118,'FY22 Billing Rates'!$A$2:$A$13,'FY22 Billing Rates'!$C$2:$C$13,,0)*M118*3</f>
        <v>481.46100000000001</v>
      </c>
      <c r="O118" s="55"/>
      <c r="P118" s="55">
        <v>167</v>
      </c>
      <c r="Q118" s="56">
        <f>_xlfn.XLOOKUP($H118,'FY22 Billing Rates'!$A$2:$A$13,'FY22 Billing Rates'!$C$2:$C$13,,0)*P118*3</f>
        <v>481.46100000000001</v>
      </c>
      <c r="R118" s="60"/>
      <c r="S118" s="60">
        <v>167</v>
      </c>
      <c r="T118" s="61">
        <f>_xlfn.XLOOKUP($H118,'FY22 Billing Rates'!$A$2:$A$13,'FY22 Billing Rates'!$C$2:$C$13,,0)*S118*3</f>
        <v>481.46100000000001</v>
      </c>
      <c r="U118" s="64"/>
      <c r="V118" s="64">
        <v>167</v>
      </c>
      <c r="W118" s="65">
        <f>_xlfn.XLOOKUP($H118,'FY22 Billing Rates'!$A$2:$A$13,'FY22 Billing Rates'!$C$2:$C$13,,0)*V118*3</f>
        <v>481.46100000000001</v>
      </c>
      <c r="X118" s="51">
        <f t="shared" si="5"/>
        <v>1925.8440000000001</v>
      </c>
    </row>
    <row r="119" spans="1:25" s="11" customFormat="1" outlineLevel="1" x14ac:dyDescent="0.25">
      <c r="A119" s="128"/>
      <c r="B119" s="129"/>
      <c r="C119" s="130"/>
      <c r="D119" s="131"/>
      <c r="E119" s="129"/>
      <c r="F119" s="137" t="s">
        <v>266</v>
      </c>
      <c r="G119" s="132"/>
      <c r="H119" s="132"/>
      <c r="I119" s="133">
        <v>41075</v>
      </c>
      <c r="J119" s="134"/>
      <c r="K119" s="135"/>
      <c r="L119" s="134"/>
      <c r="M119" s="134">
        <f>SUBTOTAL(9,M113:M118)</f>
        <v>41075</v>
      </c>
      <c r="N119" s="135"/>
      <c r="O119" s="134"/>
      <c r="P119" s="134">
        <f>SUBTOTAL(9,P113:P118)</f>
        <v>41075</v>
      </c>
      <c r="Q119" s="135"/>
      <c r="R119" s="134"/>
      <c r="S119" s="134">
        <f>SUBTOTAL(9,S113:S118)</f>
        <v>41075</v>
      </c>
      <c r="T119" s="135"/>
      <c r="U119" s="134"/>
      <c r="V119" s="134">
        <f>SUBTOTAL(9,V113:V118)</f>
        <v>41075</v>
      </c>
      <c r="W119" s="135"/>
      <c r="X119" s="136"/>
      <c r="Y119" s="11" t="s">
        <v>392</v>
      </c>
    </row>
    <row r="120" spans="1:25" s="33" customFormat="1" outlineLevel="2" x14ac:dyDescent="0.25">
      <c r="A120" s="16"/>
      <c r="B120" s="12" t="s">
        <v>11</v>
      </c>
      <c r="C120" s="13">
        <v>1030</v>
      </c>
      <c r="D120" s="14">
        <v>4</v>
      </c>
      <c r="E120" s="12" t="s">
        <v>23</v>
      </c>
      <c r="F120" s="12" t="s">
        <v>267</v>
      </c>
      <c r="G120" s="15">
        <v>1</v>
      </c>
      <c r="H120" s="15">
        <v>1</v>
      </c>
      <c r="I120" s="91"/>
      <c r="J120" s="64">
        <v>16408</v>
      </c>
      <c r="K120" s="65">
        <f>_xlfn.XLOOKUP($H120,'FY21 Billing Rates'!$A$2:$A$13,'FY21 Billing Rates'!$C$2:$C$13,,0)*J120*3</f>
        <v>54047.952000000005</v>
      </c>
      <c r="L120" s="47"/>
      <c r="M120" s="47">
        <v>18908</v>
      </c>
      <c r="N120" s="49">
        <f>_xlfn.XLOOKUP($H120,'FY22 Billing Rates'!$A$2:$A$13,'FY22 Billing Rates'!$C$2:$C$13,,0)*M120*3</f>
        <v>54511.763999999996</v>
      </c>
      <c r="O120" s="55"/>
      <c r="P120" s="55">
        <v>18908</v>
      </c>
      <c r="Q120" s="56">
        <f>_xlfn.XLOOKUP($H120,'FY22 Billing Rates'!$A$2:$A$13,'FY22 Billing Rates'!$C$2:$C$13,,0)*P120*3</f>
        <v>54511.763999999996</v>
      </c>
      <c r="R120" s="60"/>
      <c r="S120" s="60">
        <v>18908</v>
      </c>
      <c r="T120" s="61">
        <f>_xlfn.XLOOKUP($H120,'FY22 Billing Rates'!$A$2:$A$13,'FY22 Billing Rates'!$C$2:$C$13,,0)*S120*3</f>
        <v>54511.763999999996</v>
      </c>
      <c r="U120" s="64"/>
      <c r="V120" s="64">
        <v>18908</v>
      </c>
      <c r="W120" s="65">
        <f>_xlfn.XLOOKUP($H120,'FY22 Billing Rates'!$A$2:$A$13,'FY22 Billing Rates'!$C$2:$C$13,,0)*V120*3</f>
        <v>54511.763999999996</v>
      </c>
      <c r="X120" s="51">
        <f t="shared" ref="X120:X126" si="6">N120+Q120+T120+W120</f>
        <v>218047.05599999998</v>
      </c>
    </row>
    <row r="121" spans="1:25" s="3" customFormat="1" outlineLevel="2" x14ac:dyDescent="0.25">
      <c r="A121" s="16"/>
      <c r="B121" s="12" t="s">
        <v>11</v>
      </c>
      <c r="C121" s="13">
        <v>1031</v>
      </c>
      <c r="D121" s="14">
        <v>11</v>
      </c>
      <c r="E121" s="12" t="s">
        <v>23</v>
      </c>
      <c r="F121" s="12" t="s">
        <v>267</v>
      </c>
      <c r="G121" s="15">
        <v>1</v>
      </c>
      <c r="H121" s="15">
        <v>1</v>
      </c>
      <c r="I121" s="91"/>
      <c r="J121" s="64">
        <v>478</v>
      </c>
      <c r="K121" s="65">
        <f>_xlfn.XLOOKUP($H121,'FY21 Billing Rates'!$A$2:$A$13,'FY21 Billing Rates'!$C$2:$C$13,,0)*J121*3</f>
        <v>1574.5320000000002</v>
      </c>
      <c r="L121" s="47"/>
      <c r="M121" s="47">
        <v>478</v>
      </c>
      <c r="N121" s="49">
        <f>_xlfn.XLOOKUP($H121,'FY22 Billing Rates'!$A$2:$A$13,'FY22 Billing Rates'!$C$2:$C$13,,0)*M121*3</f>
        <v>1378.0740000000001</v>
      </c>
      <c r="O121" s="55"/>
      <c r="P121" s="55">
        <v>478</v>
      </c>
      <c r="Q121" s="56">
        <f>_xlfn.XLOOKUP($H121,'FY22 Billing Rates'!$A$2:$A$13,'FY22 Billing Rates'!$C$2:$C$13,,0)*P121*3</f>
        <v>1378.0740000000001</v>
      </c>
      <c r="R121" s="60"/>
      <c r="S121" s="60">
        <v>478</v>
      </c>
      <c r="T121" s="61">
        <f>_xlfn.XLOOKUP($H121,'FY22 Billing Rates'!$A$2:$A$13,'FY22 Billing Rates'!$C$2:$C$13,,0)*S121*3</f>
        <v>1378.0740000000001</v>
      </c>
      <c r="U121" s="64"/>
      <c r="V121" s="64">
        <v>478</v>
      </c>
      <c r="W121" s="65">
        <f>_xlfn.XLOOKUP($H121,'FY22 Billing Rates'!$A$2:$A$13,'FY22 Billing Rates'!$C$2:$C$13,,0)*V121*3</f>
        <v>1378.0740000000001</v>
      </c>
      <c r="X121" s="51">
        <f t="shared" si="6"/>
        <v>5512.2960000000003</v>
      </c>
    </row>
    <row r="122" spans="1:25" s="3" customFormat="1" outlineLevel="2" x14ac:dyDescent="0.25">
      <c r="A122" s="16"/>
      <c r="B122" s="12" t="s">
        <v>11</v>
      </c>
      <c r="C122" s="13">
        <v>1031</v>
      </c>
      <c r="D122" s="14">
        <v>21</v>
      </c>
      <c r="E122" s="12" t="s">
        <v>23</v>
      </c>
      <c r="F122" s="12" t="s">
        <v>267</v>
      </c>
      <c r="G122" s="15">
        <v>1</v>
      </c>
      <c r="H122" s="15">
        <v>1</v>
      </c>
      <c r="I122" s="91"/>
      <c r="J122" s="64">
        <v>478</v>
      </c>
      <c r="K122" s="65">
        <f>_xlfn.XLOOKUP($H122,'FY21 Billing Rates'!$A$2:$A$13,'FY21 Billing Rates'!$C$2:$C$13,,0)*J122*3</f>
        <v>1574.5320000000002</v>
      </c>
      <c r="L122" s="47"/>
      <c r="M122" s="47">
        <v>478</v>
      </c>
      <c r="N122" s="49">
        <f>_xlfn.XLOOKUP($H122,'FY22 Billing Rates'!$A$2:$A$13,'FY22 Billing Rates'!$C$2:$C$13,,0)*M122*3</f>
        <v>1378.0740000000001</v>
      </c>
      <c r="O122" s="55"/>
      <c r="P122" s="55">
        <v>478</v>
      </c>
      <c r="Q122" s="56">
        <f>_xlfn.XLOOKUP($H122,'FY22 Billing Rates'!$A$2:$A$13,'FY22 Billing Rates'!$C$2:$C$13,,0)*P122*3</f>
        <v>1378.0740000000001</v>
      </c>
      <c r="R122" s="60"/>
      <c r="S122" s="60">
        <v>478</v>
      </c>
      <c r="T122" s="61">
        <f>_xlfn.XLOOKUP($H122,'FY22 Billing Rates'!$A$2:$A$13,'FY22 Billing Rates'!$C$2:$C$13,,0)*S122*3</f>
        <v>1378.0740000000001</v>
      </c>
      <c r="U122" s="64"/>
      <c r="V122" s="64">
        <v>478</v>
      </c>
      <c r="W122" s="65">
        <f>_xlfn.XLOOKUP($H122,'FY22 Billing Rates'!$A$2:$A$13,'FY22 Billing Rates'!$C$2:$C$13,,0)*V122*3</f>
        <v>1378.0740000000001</v>
      </c>
      <c r="X122" s="51">
        <f t="shared" si="6"/>
        <v>5512.2960000000003</v>
      </c>
    </row>
    <row r="123" spans="1:25" s="33" customFormat="1" outlineLevel="2" x14ac:dyDescent="0.25">
      <c r="A123" s="16"/>
      <c r="B123" s="12" t="s">
        <v>11</v>
      </c>
      <c r="C123" s="13">
        <v>1033</v>
      </c>
      <c r="D123" s="14">
        <v>4</v>
      </c>
      <c r="E123" s="12" t="s">
        <v>25</v>
      </c>
      <c r="F123" s="12" t="s">
        <v>267</v>
      </c>
      <c r="G123" s="15">
        <v>1</v>
      </c>
      <c r="H123" s="15">
        <v>1</v>
      </c>
      <c r="I123" s="91"/>
      <c r="J123" s="64">
        <v>956</v>
      </c>
      <c r="K123" s="65">
        <f>_xlfn.XLOOKUP($H123,'FY21 Billing Rates'!$A$2:$A$13,'FY21 Billing Rates'!$C$2:$C$13,,0)*J123*3</f>
        <v>3149.0640000000003</v>
      </c>
      <c r="L123" s="47"/>
      <c r="M123" s="47">
        <v>956</v>
      </c>
      <c r="N123" s="49">
        <f>_xlfn.XLOOKUP($H123,'FY22 Billing Rates'!$A$2:$A$13,'FY22 Billing Rates'!$C$2:$C$13,,0)*M123*3</f>
        <v>2756.1480000000001</v>
      </c>
      <c r="O123" s="55"/>
      <c r="P123" s="55">
        <v>956</v>
      </c>
      <c r="Q123" s="56">
        <f>_xlfn.XLOOKUP($H123,'FY22 Billing Rates'!$A$2:$A$13,'FY22 Billing Rates'!$C$2:$C$13,,0)*P123*3</f>
        <v>2756.1480000000001</v>
      </c>
      <c r="R123" s="60"/>
      <c r="S123" s="60">
        <v>956</v>
      </c>
      <c r="T123" s="61">
        <f>_xlfn.XLOOKUP($H123,'FY22 Billing Rates'!$A$2:$A$13,'FY22 Billing Rates'!$C$2:$C$13,,0)*S123*3</f>
        <v>2756.1480000000001</v>
      </c>
      <c r="U123" s="64"/>
      <c r="V123" s="64">
        <v>956</v>
      </c>
      <c r="W123" s="65">
        <f>_xlfn.XLOOKUP($H123,'FY22 Billing Rates'!$A$2:$A$13,'FY22 Billing Rates'!$C$2:$C$13,,0)*V123*3</f>
        <v>2756.1480000000001</v>
      </c>
      <c r="X123" s="51">
        <f t="shared" si="6"/>
        <v>11024.592000000001</v>
      </c>
    </row>
    <row r="124" spans="1:25" s="3" customFormat="1" outlineLevel="2" x14ac:dyDescent="0.25">
      <c r="A124" s="16"/>
      <c r="B124" s="12" t="s">
        <v>11</v>
      </c>
      <c r="C124" s="13">
        <v>1040</v>
      </c>
      <c r="D124" s="14">
        <v>18</v>
      </c>
      <c r="E124" s="12" t="s">
        <v>29</v>
      </c>
      <c r="F124" s="12" t="s">
        <v>267</v>
      </c>
      <c r="G124" s="15">
        <v>1</v>
      </c>
      <c r="H124" s="15">
        <v>1</v>
      </c>
      <c r="I124" s="91"/>
      <c r="J124" s="64">
        <v>1912</v>
      </c>
      <c r="K124" s="65">
        <f>_xlfn.XLOOKUP($H124,'FY21 Billing Rates'!$A$2:$A$13,'FY21 Billing Rates'!$C$2:$C$13,,0)*J124*3</f>
        <v>6298.1280000000006</v>
      </c>
      <c r="L124" s="47"/>
      <c r="M124" s="47">
        <v>1912</v>
      </c>
      <c r="N124" s="49">
        <f>_xlfn.XLOOKUP($H124,'FY22 Billing Rates'!$A$2:$A$13,'FY22 Billing Rates'!$C$2:$C$13,,0)*M124*3</f>
        <v>5512.2960000000003</v>
      </c>
      <c r="O124" s="55"/>
      <c r="P124" s="55">
        <v>1912</v>
      </c>
      <c r="Q124" s="56">
        <f>_xlfn.XLOOKUP($H124,'FY22 Billing Rates'!$A$2:$A$13,'FY22 Billing Rates'!$C$2:$C$13,,0)*P124*3</f>
        <v>5512.2960000000003</v>
      </c>
      <c r="R124" s="60"/>
      <c r="S124" s="60">
        <v>1912</v>
      </c>
      <c r="T124" s="61">
        <f>_xlfn.XLOOKUP($H124,'FY22 Billing Rates'!$A$2:$A$13,'FY22 Billing Rates'!$C$2:$C$13,,0)*S124*3</f>
        <v>5512.2960000000003</v>
      </c>
      <c r="U124" s="64"/>
      <c r="V124" s="64">
        <v>1912</v>
      </c>
      <c r="W124" s="65">
        <f>_xlfn.XLOOKUP($H124,'FY22 Billing Rates'!$A$2:$A$13,'FY22 Billing Rates'!$C$2:$C$13,,0)*V124*3</f>
        <v>5512.2960000000003</v>
      </c>
      <c r="X124" s="51">
        <f t="shared" si="6"/>
        <v>22049.184000000001</v>
      </c>
    </row>
    <row r="125" spans="1:25" s="33" customFormat="1" outlineLevel="2" x14ac:dyDescent="0.25">
      <c r="A125" s="16"/>
      <c r="B125" s="12" t="s">
        <v>11</v>
      </c>
      <c r="C125" s="13">
        <v>1042</v>
      </c>
      <c r="D125" s="14">
        <v>4</v>
      </c>
      <c r="E125" s="12" t="s">
        <v>30</v>
      </c>
      <c r="F125" s="12" t="s">
        <v>267</v>
      </c>
      <c r="G125" s="15">
        <v>1</v>
      </c>
      <c r="H125" s="15">
        <v>1</v>
      </c>
      <c r="I125" s="91"/>
      <c r="J125" s="64">
        <v>478</v>
      </c>
      <c r="K125" s="65">
        <f>_xlfn.XLOOKUP($H125,'FY21 Billing Rates'!$A$2:$A$13,'FY21 Billing Rates'!$C$2:$C$13,,0)*J125*3</f>
        <v>1574.5320000000002</v>
      </c>
      <c r="L125" s="47"/>
      <c r="M125" s="47">
        <v>478</v>
      </c>
      <c r="N125" s="49">
        <f>_xlfn.XLOOKUP($H125,'FY22 Billing Rates'!$A$2:$A$13,'FY22 Billing Rates'!$C$2:$C$13,,0)*M125*3</f>
        <v>1378.0740000000001</v>
      </c>
      <c r="O125" s="55"/>
      <c r="P125" s="55">
        <v>478</v>
      </c>
      <c r="Q125" s="56">
        <f>_xlfn.XLOOKUP($H125,'FY22 Billing Rates'!$A$2:$A$13,'FY22 Billing Rates'!$C$2:$C$13,,0)*P125*3</f>
        <v>1378.0740000000001</v>
      </c>
      <c r="R125" s="60"/>
      <c r="S125" s="60">
        <v>478</v>
      </c>
      <c r="T125" s="61">
        <f>_xlfn.XLOOKUP($H125,'FY22 Billing Rates'!$A$2:$A$13,'FY22 Billing Rates'!$C$2:$C$13,,0)*S125*3</f>
        <v>1378.0740000000001</v>
      </c>
      <c r="U125" s="64"/>
      <c r="V125" s="64">
        <v>478</v>
      </c>
      <c r="W125" s="65">
        <f>_xlfn.XLOOKUP($H125,'FY22 Billing Rates'!$A$2:$A$13,'FY22 Billing Rates'!$C$2:$C$13,,0)*V125*3</f>
        <v>1378.0740000000001</v>
      </c>
      <c r="X125" s="51">
        <f t="shared" si="6"/>
        <v>5512.2960000000003</v>
      </c>
    </row>
    <row r="126" spans="1:25" s="3" customFormat="1" outlineLevel="2" x14ac:dyDescent="0.25">
      <c r="A126" s="16"/>
      <c r="B126" s="12" t="s">
        <v>11</v>
      </c>
      <c r="C126" s="13">
        <v>1045</v>
      </c>
      <c r="D126" s="14">
        <v>4</v>
      </c>
      <c r="E126" s="12" t="s">
        <v>31</v>
      </c>
      <c r="F126" s="12" t="s">
        <v>267</v>
      </c>
      <c r="G126" s="15">
        <v>1</v>
      </c>
      <c r="H126" s="15">
        <v>1</v>
      </c>
      <c r="I126" s="91"/>
      <c r="J126" s="64">
        <v>2390</v>
      </c>
      <c r="K126" s="65">
        <f>_xlfn.XLOOKUP($H126,'FY21 Billing Rates'!$A$2:$A$13,'FY21 Billing Rates'!$C$2:$C$13,,0)*J126*3</f>
        <v>7872.6600000000008</v>
      </c>
      <c r="L126" s="47"/>
      <c r="M126" s="47">
        <v>2390</v>
      </c>
      <c r="N126" s="49">
        <f>_xlfn.XLOOKUP($H126,'FY22 Billing Rates'!$A$2:$A$13,'FY22 Billing Rates'!$C$2:$C$13,,0)*M126*3</f>
        <v>6890.37</v>
      </c>
      <c r="O126" s="55"/>
      <c r="P126" s="55">
        <v>2390</v>
      </c>
      <c r="Q126" s="56">
        <f>_xlfn.XLOOKUP($H126,'FY22 Billing Rates'!$A$2:$A$13,'FY22 Billing Rates'!$C$2:$C$13,,0)*P126*3</f>
        <v>6890.37</v>
      </c>
      <c r="R126" s="60"/>
      <c r="S126" s="60">
        <v>2390</v>
      </c>
      <c r="T126" s="61">
        <f>_xlfn.XLOOKUP($H126,'FY22 Billing Rates'!$A$2:$A$13,'FY22 Billing Rates'!$C$2:$C$13,,0)*S126*3</f>
        <v>6890.37</v>
      </c>
      <c r="U126" s="64"/>
      <c r="V126" s="64">
        <v>2390</v>
      </c>
      <c r="W126" s="65">
        <f>_xlfn.XLOOKUP($H126,'FY22 Billing Rates'!$A$2:$A$13,'FY22 Billing Rates'!$C$2:$C$13,,0)*V126*3</f>
        <v>6890.37</v>
      </c>
      <c r="X126" s="51">
        <f t="shared" si="6"/>
        <v>27561.48</v>
      </c>
    </row>
    <row r="127" spans="1:25" s="3" customFormat="1" outlineLevel="1" x14ac:dyDescent="0.25">
      <c r="A127" s="128"/>
      <c r="B127" s="129"/>
      <c r="C127" s="130"/>
      <c r="D127" s="131"/>
      <c r="E127" s="129"/>
      <c r="F127" s="137" t="s">
        <v>268</v>
      </c>
      <c r="G127" s="132"/>
      <c r="H127" s="132"/>
      <c r="I127" s="133">
        <v>23100</v>
      </c>
      <c r="J127" s="134"/>
      <c r="K127" s="135"/>
      <c r="L127" s="134"/>
      <c r="M127" s="134">
        <f>SUBTOTAL(9,M120:M126)</f>
        <v>25600</v>
      </c>
      <c r="N127" s="135"/>
      <c r="O127" s="134"/>
      <c r="P127" s="134">
        <f>SUBTOTAL(9,P120:P126)</f>
        <v>25600</v>
      </c>
      <c r="Q127" s="135"/>
      <c r="R127" s="134"/>
      <c r="S127" s="134">
        <f>SUBTOTAL(9,S120:S126)</f>
        <v>25600</v>
      </c>
      <c r="T127" s="135"/>
      <c r="U127" s="134"/>
      <c r="V127" s="134">
        <f>SUBTOTAL(9,V120:V126)</f>
        <v>25600</v>
      </c>
      <c r="W127" s="135"/>
      <c r="X127" s="136"/>
      <c r="Y127" s="3" t="s">
        <v>392</v>
      </c>
    </row>
    <row r="128" spans="1:25" s="3" customFormat="1" outlineLevel="2" x14ac:dyDescent="0.25">
      <c r="A128" s="16"/>
      <c r="B128" s="12" t="s">
        <v>175</v>
      </c>
      <c r="C128" s="13">
        <v>4715</v>
      </c>
      <c r="D128" s="14">
        <v>4</v>
      </c>
      <c r="E128" s="12" t="s">
        <v>179</v>
      </c>
      <c r="F128" s="12" t="s">
        <v>269</v>
      </c>
      <c r="G128" s="15">
        <v>1</v>
      </c>
      <c r="H128" s="15">
        <v>1</v>
      </c>
      <c r="I128" s="91"/>
      <c r="J128" s="64">
        <v>839</v>
      </c>
      <c r="K128" s="65">
        <f>_xlfn.XLOOKUP($H128,'FY21 Billing Rates'!$A$2:$A$13,'FY21 Billing Rates'!$C$2:$C$13,,0)*J128*3</f>
        <v>2763.6660000000002</v>
      </c>
      <c r="L128" s="47"/>
      <c r="M128" s="47">
        <v>839</v>
      </c>
      <c r="N128" s="49">
        <f>_xlfn.XLOOKUP($H128,'FY22 Billing Rates'!$A$2:$A$13,'FY22 Billing Rates'!$C$2:$C$13,,0)*M128*3</f>
        <v>2418.837</v>
      </c>
      <c r="O128" s="55"/>
      <c r="P128" s="55">
        <v>839</v>
      </c>
      <c r="Q128" s="56">
        <f>_xlfn.XLOOKUP($H128,'FY22 Billing Rates'!$A$2:$A$13,'FY22 Billing Rates'!$C$2:$C$13,,0)*P128*3</f>
        <v>2418.837</v>
      </c>
      <c r="R128" s="60"/>
      <c r="S128" s="60">
        <v>839</v>
      </c>
      <c r="T128" s="61">
        <f>_xlfn.XLOOKUP($H128,'FY22 Billing Rates'!$A$2:$A$13,'FY22 Billing Rates'!$C$2:$C$13,,0)*S128*3</f>
        <v>2418.837</v>
      </c>
      <c r="U128" s="64"/>
      <c r="V128" s="64">
        <v>839</v>
      </c>
      <c r="W128" s="65">
        <f>_xlfn.XLOOKUP($H128,'FY22 Billing Rates'!$A$2:$A$13,'FY22 Billing Rates'!$C$2:$C$13,,0)*V128*3</f>
        <v>2418.837</v>
      </c>
      <c r="X128" s="51">
        <f t="shared" ref="X128:X133" si="7">N128+Q128+T128+W128</f>
        <v>9675.348</v>
      </c>
    </row>
    <row r="129" spans="1:25" s="3" customFormat="1" outlineLevel="2" x14ac:dyDescent="0.25">
      <c r="A129" s="16"/>
      <c r="B129" s="12" t="s">
        <v>175</v>
      </c>
      <c r="C129" s="13">
        <v>4722</v>
      </c>
      <c r="D129" s="14">
        <v>4</v>
      </c>
      <c r="E129" s="12" t="s">
        <v>183</v>
      </c>
      <c r="F129" s="12" t="s">
        <v>269</v>
      </c>
      <c r="G129" s="15">
        <v>1</v>
      </c>
      <c r="H129" s="15">
        <v>1</v>
      </c>
      <c r="I129" s="91"/>
      <c r="J129" s="64">
        <v>83</v>
      </c>
      <c r="K129" s="65">
        <f>_xlfn.XLOOKUP($H129,'FY21 Billing Rates'!$A$2:$A$13,'FY21 Billing Rates'!$C$2:$C$13,,0)*J129*3</f>
        <v>273.40199999999999</v>
      </c>
      <c r="L129" s="47"/>
      <c r="M129" s="47">
        <v>83</v>
      </c>
      <c r="N129" s="49">
        <f>_xlfn.XLOOKUP($H129,'FY22 Billing Rates'!$A$2:$A$13,'FY22 Billing Rates'!$C$2:$C$13,,0)*M129*3</f>
        <v>239.28899999999999</v>
      </c>
      <c r="O129" s="55"/>
      <c r="P129" s="55">
        <v>83</v>
      </c>
      <c r="Q129" s="56">
        <f>_xlfn.XLOOKUP($H129,'FY22 Billing Rates'!$A$2:$A$13,'FY22 Billing Rates'!$C$2:$C$13,,0)*P129*3</f>
        <v>239.28899999999999</v>
      </c>
      <c r="R129" s="60"/>
      <c r="S129" s="60">
        <v>83</v>
      </c>
      <c r="T129" s="61">
        <f>_xlfn.XLOOKUP($H129,'FY22 Billing Rates'!$A$2:$A$13,'FY22 Billing Rates'!$C$2:$C$13,,0)*S129*3</f>
        <v>239.28899999999999</v>
      </c>
      <c r="U129" s="64"/>
      <c r="V129" s="64">
        <v>83</v>
      </c>
      <c r="W129" s="65">
        <f>_xlfn.XLOOKUP($H129,'FY22 Billing Rates'!$A$2:$A$13,'FY22 Billing Rates'!$C$2:$C$13,,0)*V129*3</f>
        <v>239.28899999999999</v>
      </c>
      <c r="X129" s="51">
        <f t="shared" si="7"/>
        <v>957.15599999999995</v>
      </c>
    </row>
    <row r="130" spans="1:25" s="3" customFormat="1" outlineLevel="2" x14ac:dyDescent="0.25">
      <c r="A130" s="16"/>
      <c r="B130" s="12" t="s">
        <v>175</v>
      </c>
      <c r="C130" s="13">
        <v>4735</v>
      </c>
      <c r="D130" s="14">
        <v>4</v>
      </c>
      <c r="E130" s="12" t="s">
        <v>187</v>
      </c>
      <c r="F130" s="12" t="s">
        <v>269</v>
      </c>
      <c r="G130" s="15">
        <v>1</v>
      </c>
      <c r="H130" s="15">
        <v>1</v>
      </c>
      <c r="I130" s="91"/>
      <c r="J130" s="64">
        <v>25807</v>
      </c>
      <c r="K130" s="65">
        <f>_xlfn.XLOOKUP($H130,'FY21 Billing Rates'!$A$2:$A$13,'FY21 Billing Rates'!$C$2:$C$13,,0)*J130*3</f>
        <v>85008.258000000002</v>
      </c>
      <c r="L130" s="47"/>
      <c r="M130" s="47">
        <v>25025</v>
      </c>
      <c r="N130" s="49">
        <f>_xlfn.XLOOKUP($H130,'FY22 Billing Rates'!$A$2:$A$13,'FY22 Billing Rates'!$C$2:$C$13,,0)*M130*3</f>
        <v>72147.074999999997</v>
      </c>
      <c r="O130" s="55"/>
      <c r="P130" s="55">
        <v>25025</v>
      </c>
      <c r="Q130" s="56">
        <f>_xlfn.XLOOKUP($H130,'FY22 Billing Rates'!$A$2:$A$13,'FY22 Billing Rates'!$C$2:$C$13,,0)*P130*3</f>
        <v>72147.074999999997</v>
      </c>
      <c r="R130" s="60"/>
      <c r="S130" s="60">
        <v>25025</v>
      </c>
      <c r="T130" s="61">
        <f>_xlfn.XLOOKUP($H130,'FY22 Billing Rates'!$A$2:$A$13,'FY22 Billing Rates'!$C$2:$C$13,,0)*S130*3</f>
        <v>72147.074999999997</v>
      </c>
      <c r="U130" s="64"/>
      <c r="V130" s="64">
        <v>25025</v>
      </c>
      <c r="W130" s="65">
        <f>_xlfn.XLOOKUP($H130,'FY22 Billing Rates'!$A$2:$A$13,'FY22 Billing Rates'!$C$2:$C$13,,0)*V130*3</f>
        <v>72147.074999999997</v>
      </c>
      <c r="X130" s="51">
        <f t="shared" si="7"/>
        <v>288588.3</v>
      </c>
    </row>
    <row r="131" spans="1:25" s="3" customFormat="1" outlineLevel="2" x14ac:dyDescent="0.25">
      <c r="A131" s="16"/>
      <c r="B131" s="12" t="s">
        <v>175</v>
      </c>
      <c r="C131" s="13">
        <v>4740</v>
      </c>
      <c r="D131" s="14">
        <v>4</v>
      </c>
      <c r="E131" s="12" t="s">
        <v>191</v>
      </c>
      <c r="F131" s="12" t="s">
        <v>269</v>
      </c>
      <c r="G131" s="15">
        <v>1</v>
      </c>
      <c r="H131" s="15">
        <v>1</v>
      </c>
      <c r="I131" s="91"/>
      <c r="J131" s="64">
        <v>3640</v>
      </c>
      <c r="K131" s="65">
        <f>_xlfn.XLOOKUP($H131,'FY21 Billing Rates'!$A$2:$A$13,'FY21 Billing Rates'!$C$2:$C$13,,0)*J131*3</f>
        <v>11990.16</v>
      </c>
      <c r="L131" s="47"/>
      <c r="M131" s="47">
        <v>4422</v>
      </c>
      <c r="N131" s="49">
        <f>_xlfn.XLOOKUP($H131,'FY22 Billing Rates'!$A$2:$A$13,'FY22 Billing Rates'!$C$2:$C$13,,0)*M131*3</f>
        <v>12748.625999999998</v>
      </c>
      <c r="O131" s="55"/>
      <c r="P131" s="55">
        <v>4422</v>
      </c>
      <c r="Q131" s="56">
        <f>_xlfn.XLOOKUP($H131,'FY22 Billing Rates'!$A$2:$A$13,'FY22 Billing Rates'!$C$2:$C$13,,0)*P131*3</f>
        <v>12748.625999999998</v>
      </c>
      <c r="R131" s="60"/>
      <c r="S131" s="60">
        <v>4422</v>
      </c>
      <c r="T131" s="61">
        <f>_xlfn.XLOOKUP($H131,'FY22 Billing Rates'!$A$2:$A$13,'FY22 Billing Rates'!$C$2:$C$13,,0)*S131*3</f>
        <v>12748.625999999998</v>
      </c>
      <c r="U131" s="64"/>
      <c r="V131" s="64">
        <v>4422</v>
      </c>
      <c r="W131" s="65">
        <f>_xlfn.XLOOKUP($H131,'FY22 Billing Rates'!$A$2:$A$13,'FY22 Billing Rates'!$C$2:$C$13,,0)*V131*3</f>
        <v>12748.625999999998</v>
      </c>
      <c r="X131" s="51">
        <f t="shared" si="7"/>
        <v>50994.503999999994</v>
      </c>
    </row>
    <row r="132" spans="1:25" s="33" customFormat="1" outlineLevel="2" x14ac:dyDescent="0.25">
      <c r="A132" s="16"/>
      <c r="B132" s="12" t="s">
        <v>175</v>
      </c>
      <c r="C132" s="13">
        <v>4744</v>
      </c>
      <c r="D132" s="14">
        <v>4</v>
      </c>
      <c r="E132" s="12" t="s">
        <v>194</v>
      </c>
      <c r="F132" s="12" t="s">
        <v>269</v>
      </c>
      <c r="G132" s="15">
        <v>1</v>
      </c>
      <c r="H132" s="15">
        <v>1</v>
      </c>
      <c r="I132" s="91"/>
      <c r="J132" s="64">
        <v>657</v>
      </c>
      <c r="K132" s="65">
        <f>_xlfn.XLOOKUP($H132,'FY21 Billing Rates'!$A$2:$A$13,'FY21 Billing Rates'!$C$2:$C$13,,0)*J132*3</f>
        <v>2164.1580000000004</v>
      </c>
      <c r="L132" s="47"/>
      <c r="M132" s="47">
        <v>657</v>
      </c>
      <c r="N132" s="49">
        <f>_xlfn.XLOOKUP($H132,'FY22 Billing Rates'!$A$2:$A$13,'FY22 Billing Rates'!$C$2:$C$13,,0)*M132*3</f>
        <v>1894.1309999999999</v>
      </c>
      <c r="O132" s="55"/>
      <c r="P132" s="55">
        <v>657</v>
      </c>
      <c r="Q132" s="56">
        <f>_xlfn.XLOOKUP($H132,'FY22 Billing Rates'!$A$2:$A$13,'FY22 Billing Rates'!$C$2:$C$13,,0)*P132*3</f>
        <v>1894.1309999999999</v>
      </c>
      <c r="R132" s="60"/>
      <c r="S132" s="60">
        <v>657</v>
      </c>
      <c r="T132" s="61">
        <f>_xlfn.XLOOKUP($H132,'FY22 Billing Rates'!$A$2:$A$13,'FY22 Billing Rates'!$C$2:$C$13,,0)*S132*3</f>
        <v>1894.1309999999999</v>
      </c>
      <c r="U132" s="64"/>
      <c r="V132" s="64">
        <v>657</v>
      </c>
      <c r="W132" s="65">
        <f>_xlfn.XLOOKUP($H132,'FY22 Billing Rates'!$A$2:$A$13,'FY22 Billing Rates'!$C$2:$C$13,,0)*V132*3</f>
        <v>1894.1309999999999</v>
      </c>
      <c r="X132" s="51">
        <f t="shared" si="7"/>
        <v>7576.5239999999994</v>
      </c>
    </row>
    <row r="133" spans="1:25" s="11" customFormat="1" outlineLevel="2" x14ac:dyDescent="0.25">
      <c r="A133" s="16"/>
      <c r="B133" s="12" t="s">
        <v>175</v>
      </c>
      <c r="C133" s="13">
        <v>4745</v>
      </c>
      <c r="D133" s="14">
        <v>4</v>
      </c>
      <c r="E133" s="12" t="s">
        <v>195</v>
      </c>
      <c r="F133" s="12" t="s">
        <v>269</v>
      </c>
      <c r="G133" s="15">
        <v>1</v>
      </c>
      <c r="H133" s="15">
        <v>1</v>
      </c>
      <c r="I133" s="91"/>
      <c r="J133" s="64">
        <v>774</v>
      </c>
      <c r="K133" s="65">
        <f>_xlfn.XLOOKUP($H133,'FY21 Billing Rates'!$A$2:$A$13,'FY21 Billing Rates'!$C$2:$C$13,,0)*J133*3</f>
        <v>2549.5560000000005</v>
      </c>
      <c r="L133" s="47"/>
      <c r="M133" s="47">
        <v>774</v>
      </c>
      <c r="N133" s="49">
        <f>_xlfn.XLOOKUP($H133,'FY22 Billing Rates'!$A$2:$A$13,'FY22 Billing Rates'!$C$2:$C$13,,0)*M133*3</f>
        <v>2231.442</v>
      </c>
      <c r="O133" s="55"/>
      <c r="P133" s="55">
        <v>774</v>
      </c>
      <c r="Q133" s="56">
        <f>_xlfn.XLOOKUP($H133,'FY22 Billing Rates'!$A$2:$A$13,'FY22 Billing Rates'!$C$2:$C$13,,0)*P133*3</f>
        <v>2231.442</v>
      </c>
      <c r="R133" s="60"/>
      <c r="S133" s="60">
        <v>774</v>
      </c>
      <c r="T133" s="61">
        <f>_xlfn.XLOOKUP($H133,'FY22 Billing Rates'!$A$2:$A$13,'FY22 Billing Rates'!$C$2:$C$13,,0)*S133*3</f>
        <v>2231.442</v>
      </c>
      <c r="U133" s="64"/>
      <c r="V133" s="64">
        <v>774</v>
      </c>
      <c r="W133" s="65">
        <f>_xlfn.XLOOKUP($H133,'FY22 Billing Rates'!$A$2:$A$13,'FY22 Billing Rates'!$C$2:$C$13,,0)*V133*3</f>
        <v>2231.442</v>
      </c>
      <c r="X133" s="51">
        <f t="shared" si="7"/>
        <v>8925.768</v>
      </c>
    </row>
    <row r="134" spans="1:25" s="11" customFormat="1" outlineLevel="1" x14ac:dyDescent="0.25">
      <c r="A134" s="128"/>
      <c r="B134" s="129"/>
      <c r="C134" s="130"/>
      <c r="D134" s="131"/>
      <c r="E134" s="129"/>
      <c r="F134" s="137" t="s">
        <v>270</v>
      </c>
      <c r="G134" s="132"/>
      <c r="H134" s="132"/>
      <c r="I134" s="133">
        <v>31800</v>
      </c>
      <c r="J134" s="134"/>
      <c r="K134" s="135"/>
      <c r="L134" s="134"/>
      <c r="M134" s="134">
        <f>SUBTOTAL(9,M128:M133)</f>
        <v>31800</v>
      </c>
      <c r="N134" s="135"/>
      <c r="O134" s="134"/>
      <c r="P134" s="134">
        <f>SUBTOTAL(9,P128:P133)</f>
        <v>31800</v>
      </c>
      <c r="Q134" s="135"/>
      <c r="R134" s="134"/>
      <c r="S134" s="134">
        <f>SUBTOTAL(9,S128:S133)</f>
        <v>31800</v>
      </c>
      <c r="T134" s="135"/>
      <c r="U134" s="134"/>
      <c r="V134" s="134">
        <f>SUBTOTAL(9,V128:V133)</f>
        <v>31800</v>
      </c>
      <c r="W134" s="135"/>
      <c r="X134" s="136"/>
      <c r="Y134" s="11" t="s">
        <v>392</v>
      </c>
    </row>
    <row r="135" spans="1:25" s="11" customFormat="1" outlineLevel="2" x14ac:dyDescent="0.25">
      <c r="A135" s="115" t="s">
        <v>394</v>
      </c>
      <c r="B135" s="23" t="s">
        <v>54</v>
      </c>
      <c r="C135" s="107">
        <v>1341</v>
      </c>
      <c r="D135" s="108">
        <v>4</v>
      </c>
      <c r="E135" s="23" t="s">
        <v>55</v>
      </c>
      <c r="F135" s="23" t="s">
        <v>271</v>
      </c>
      <c r="G135" s="116">
        <v>1</v>
      </c>
      <c r="H135" s="116">
        <v>1</v>
      </c>
      <c r="I135" s="117"/>
      <c r="J135" s="118"/>
      <c r="K135" s="50"/>
      <c r="L135" s="118"/>
      <c r="M135" s="118">
        <v>900</v>
      </c>
      <c r="N135" s="50">
        <f>_xlfn.XLOOKUP($H135,'FY22 Billing Rates'!$A$2:$A$13,'FY22 Billing Rates'!$C$2:$C$13,,0)*M135*3</f>
        <v>2594.6999999999998</v>
      </c>
      <c r="O135" s="118">
        <v>-900</v>
      </c>
      <c r="P135" s="118">
        <v>0</v>
      </c>
      <c r="Q135" s="50"/>
      <c r="R135" s="118"/>
      <c r="S135" s="118">
        <v>0</v>
      </c>
      <c r="T135" s="50"/>
      <c r="U135" s="118"/>
      <c r="V135" s="118">
        <v>0</v>
      </c>
      <c r="W135" s="50">
        <f>_xlfn.XLOOKUP($H135,'FY22 Billing Rates'!$A$2:$A$13,'FY22 Billing Rates'!$C$2:$C$13,,0)*V135*3</f>
        <v>0</v>
      </c>
      <c r="X135" s="119">
        <f>N135+Q135+T135+W135</f>
        <v>2594.6999999999998</v>
      </c>
    </row>
    <row r="136" spans="1:25" s="11" customFormat="1" outlineLevel="2" x14ac:dyDescent="0.25">
      <c r="A136" s="16"/>
      <c r="B136" s="12" t="s">
        <v>46</v>
      </c>
      <c r="C136" s="13">
        <v>1349</v>
      </c>
      <c r="D136" s="14">
        <v>4</v>
      </c>
      <c r="E136" s="12" t="s">
        <v>47</v>
      </c>
      <c r="F136" s="12" t="s">
        <v>271</v>
      </c>
      <c r="G136" s="15">
        <v>1</v>
      </c>
      <c r="H136" s="15">
        <v>8</v>
      </c>
      <c r="I136" s="91"/>
      <c r="J136" s="64">
        <v>7385</v>
      </c>
      <c r="K136" s="65">
        <f>_xlfn.XLOOKUP($H136,'FY21 Billing Rates'!$A$2:$A$13,'FY21 Billing Rates'!$C$2:$C$13,,0)*J136*3</f>
        <v>0</v>
      </c>
      <c r="L136" s="47"/>
      <c r="M136" s="47">
        <v>6900</v>
      </c>
      <c r="N136" s="49">
        <f>_xlfn.XLOOKUP($H136,'FY22 Billing Rates'!$A$2:$A$13,'FY22 Billing Rates'!$C$2:$C$13,,0)*M136*3</f>
        <v>0</v>
      </c>
      <c r="O136" s="55">
        <f>900-415</f>
        <v>485</v>
      </c>
      <c r="P136" s="55">
        <v>7385</v>
      </c>
      <c r="Q136" s="56">
        <f>_xlfn.XLOOKUP($H136,'FY22 Billing Rates'!$A$2:$A$13,'FY22 Billing Rates'!$C$2:$C$13,,0)*P136*3</f>
        <v>0</v>
      </c>
      <c r="R136" s="60"/>
      <c r="S136" s="60">
        <v>7385</v>
      </c>
      <c r="T136" s="61">
        <f>_xlfn.XLOOKUP($H136,'FY22 Billing Rates'!$A$2:$A$13,'FY22 Billing Rates'!$C$2:$C$13,,0)*S136*3</f>
        <v>0</v>
      </c>
      <c r="U136" s="64"/>
      <c r="V136" s="64">
        <v>7385</v>
      </c>
      <c r="W136" s="65">
        <f>_xlfn.XLOOKUP($H136,'FY22 Billing Rates'!$A$2:$A$13,'FY22 Billing Rates'!$C$2:$C$13,,0)*V136*3</f>
        <v>0</v>
      </c>
      <c r="X136" s="51">
        <f>N136+Q136+T136+W136</f>
        <v>0</v>
      </c>
    </row>
    <row r="137" spans="1:25" s="11" customFormat="1" outlineLevel="2" x14ac:dyDescent="0.25">
      <c r="A137" s="115" t="s">
        <v>395</v>
      </c>
      <c r="B137" s="23" t="s">
        <v>165</v>
      </c>
      <c r="C137" s="107">
        <v>4461</v>
      </c>
      <c r="D137" s="108">
        <v>4</v>
      </c>
      <c r="E137" s="23" t="s">
        <v>166</v>
      </c>
      <c r="F137" s="23" t="s">
        <v>271</v>
      </c>
      <c r="G137" s="116">
        <v>1</v>
      </c>
      <c r="H137" s="116">
        <v>1</v>
      </c>
      <c r="I137" s="117"/>
      <c r="J137" s="118">
        <v>415</v>
      </c>
      <c r="K137" s="50">
        <f>_xlfn.XLOOKUP($H137,'FY21 Billing Rates'!$A$2:$A$13,'FY21 Billing Rates'!$C$2:$C$13,,0)*J137*3</f>
        <v>1367.01</v>
      </c>
      <c r="L137" s="118"/>
      <c r="M137" s="118">
        <v>0</v>
      </c>
      <c r="N137" s="50">
        <f>_xlfn.XLOOKUP($H137,'FY22 Billing Rates'!$A$2:$A$13,'FY22 Billing Rates'!$C$2:$C$13,,0)*M137*3</f>
        <v>0</v>
      </c>
      <c r="O137" s="118">
        <v>415</v>
      </c>
      <c r="P137" s="118">
        <v>415</v>
      </c>
      <c r="Q137" s="50">
        <f>_xlfn.XLOOKUP($H137,'FY22 Billing Rates'!$A$2:$A$13,'FY22 Billing Rates'!$C$2:$C$13,,0)*P137*3</f>
        <v>1196.4449999999999</v>
      </c>
      <c r="R137" s="118"/>
      <c r="S137" s="118">
        <v>415</v>
      </c>
      <c r="T137" s="50">
        <f>_xlfn.XLOOKUP($H137,'FY22 Billing Rates'!$A$2:$A$13,'FY22 Billing Rates'!$C$2:$C$13,,0)*S137*3</f>
        <v>1196.4449999999999</v>
      </c>
      <c r="U137" s="118"/>
      <c r="V137" s="118">
        <v>415</v>
      </c>
      <c r="W137" s="50">
        <f>_xlfn.XLOOKUP($H137,'FY22 Billing Rates'!$A$2:$A$13,'FY22 Billing Rates'!$C$2:$C$13,,0)*V137*3</f>
        <v>1196.4449999999999</v>
      </c>
      <c r="X137" s="119">
        <f>N137+Q137+T137+W137</f>
        <v>3589.335</v>
      </c>
    </row>
    <row r="138" spans="1:25" s="11" customFormat="1" outlineLevel="1" x14ac:dyDescent="0.25">
      <c r="A138" s="128"/>
      <c r="B138" s="129"/>
      <c r="C138" s="130"/>
      <c r="D138" s="131"/>
      <c r="E138" s="129"/>
      <c r="F138" s="137" t="s">
        <v>272</v>
      </c>
      <c r="G138" s="132"/>
      <c r="H138" s="132"/>
      <c r="I138" s="133">
        <v>7800</v>
      </c>
      <c r="J138" s="134"/>
      <c r="K138" s="135"/>
      <c r="L138" s="134"/>
      <c r="M138" s="134">
        <f>SUBTOTAL(9,M135:M137)</f>
        <v>7800</v>
      </c>
      <c r="N138" s="135"/>
      <c r="O138" s="134"/>
      <c r="P138" s="134">
        <f>SUBTOTAL(9,P135:P137)</f>
        <v>7800</v>
      </c>
      <c r="Q138" s="135"/>
      <c r="R138" s="134"/>
      <c r="S138" s="134">
        <f>SUBTOTAL(9,S135:S137)</f>
        <v>7800</v>
      </c>
      <c r="T138" s="135"/>
      <c r="U138" s="134"/>
      <c r="V138" s="134">
        <f>SUBTOTAL(9,V135:V137)</f>
        <v>7800</v>
      </c>
      <c r="W138" s="135"/>
      <c r="X138" s="136"/>
      <c r="Y138" s="11" t="s">
        <v>392</v>
      </c>
    </row>
    <row r="139" spans="1:25" s="11" customFormat="1" hidden="1" outlineLevel="2" x14ac:dyDescent="0.25">
      <c r="A139" s="16"/>
      <c r="B139" s="12" t="s">
        <v>46</v>
      </c>
      <c r="C139" s="13">
        <v>1349</v>
      </c>
      <c r="D139" s="14">
        <v>4</v>
      </c>
      <c r="E139" s="12" t="s">
        <v>47</v>
      </c>
      <c r="F139" s="12" t="s">
        <v>273</v>
      </c>
      <c r="G139" s="15">
        <v>1</v>
      </c>
      <c r="H139" s="15">
        <v>8</v>
      </c>
      <c r="I139" s="91"/>
      <c r="J139" s="64">
        <v>6184</v>
      </c>
      <c r="K139" s="65">
        <f>_xlfn.XLOOKUP($H139,'FY21 Billing Rates'!$A$2:$A$13,'FY21 Billing Rates'!$C$2:$C$13,,0)*J139*3*2</f>
        <v>0</v>
      </c>
      <c r="L139" s="47"/>
      <c r="M139" s="47"/>
      <c r="N139" s="49">
        <f>_xlfn.XLOOKUP($H139,'FY22 Billing Rates'!$A$2:$A$13,'FY22 Billing Rates'!$C$2:$C$13,,0)*M139*3</f>
        <v>0</v>
      </c>
      <c r="O139" s="55"/>
      <c r="P139" s="60"/>
      <c r="Q139" s="56">
        <f>_xlfn.XLOOKUP($H139,'FY22 Billing Rates'!$A$2:$A$13,'FY22 Billing Rates'!$C$2:$C$13,,0)*P139*3</f>
        <v>0</v>
      </c>
      <c r="R139" s="60"/>
      <c r="S139" s="60"/>
      <c r="T139" s="61">
        <f>_xlfn.XLOOKUP($H139,'FY22 Billing Rates'!$A$2:$A$13,'FY22 Billing Rates'!$C$2:$C$13,,0)*S139*3</f>
        <v>0</v>
      </c>
      <c r="U139" s="64"/>
      <c r="V139" s="60"/>
      <c r="W139" s="65">
        <f>_xlfn.XLOOKUP($H139,'FY22 Billing Rates'!$A$2:$A$13,'FY22 Billing Rates'!$C$2:$C$13,,0)*V139*3</f>
        <v>0</v>
      </c>
      <c r="X139" s="51">
        <f>N139+Q139+T139+W139</f>
        <v>0</v>
      </c>
    </row>
    <row r="140" spans="1:25" s="33" customFormat="1" outlineLevel="2" x14ac:dyDescent="0.25">
      <c r="A140" s="16"/>
      <c r="B140" s="12" t="s">
        <v>80</v>
      </c>
      <c r="C140" s="13">
        <v>1522</v>
      </c>
      <c r="D140" s="14">
        <v>4</v>
      </c>
      <c r="E140" s="12" t="s">
        <v>81</v>
      </c>
      <c r="F140" s="12" t="s">
        <v>273</v>
      </c>
      <c r="G140" s="15">
        <v>1</v>
      </c>
      <c r="H140" s="15">
        <v>1</v>
      </c>
      <c r="I140" s="91"/>
      <c r="J140" s="64">
        <v>13404</v>
      </c>
      <c r="K140" s="65">
        <f>_xlfn.XLOOKUP($H140,'FY21 Billing Rates'!$A$2:$A$13,'FY21 Billing Rates'!$C$2:$C$13,,0)*J140*3*2</f>
        <v>88305.551999999996</v>
      </c>
      <c r="L140" s="47"/>
      <c r="M140" s="47">
        <v>13404</v>
      </c>
      <c r="N140" s="49">
        <f>_xlfn.XLOOKUP($H140,'FY22 Billing Rates'!$A$2:$A$13,'FY22 Billing Rates'!$C$2:$C$13,,0)*M140*3</f>
        <v>38643.731999999996</v>
      </c>
      <c r="O140" s="55"/>
      <c r="P140" s="55">
        <v>13404</v>
      </c>
      <c r="Q140" s="56">
        <f>_xlfn.XLOOKUP($H140,'FY22 Billing Rates'!$A$2:$A$13,'FY22 Billing Rates'!$C$2:$C$13,,0)*P140*3</f>
        <v>38643.731999999996</v>
      </c>
      <c r="R140" s="60"/>
      <c r="S140" s="60">
        <v>13404</v>
      </c>
      <c r="T140" s="61">
        <f>_xlfn.XLOOKUP($H140,'FY22 Billing Rates'!$A$2:$A$13,'FY22 Billing Rates'!$C$2:$C$13,,0)*S140*3</f>
        <v>38643.731999999996</v>
      </c>
      <c r="U140" s="64"/>
      <c r="V140" s="64">
        <v>13404</v>
      </c>
      <c r="W140" s="65">
        <f>_xlfn.XLOOKUP($H140,'FY22 Billing Rates'!$A$2:$A$13,'FY22 Billing Rates'!$C$2:$C$13,,0)*V140*3</f>
        <v>38643.731999999996</v>
      </c>
      <c r="X140" s="51">
        <f>N140+Q140+T140+W140</f>
        <v>154574.92799999999</v>
      </c>
    </row>
    <row r="141" spans="1:25" s="3" customFormat="1" outlineLevel="2" x14ac:dyDescent="0.25">
      <c r="A141" s="16"/>
      <c r="B141" s="12" t="s">
        <v>80</v>
      </c>
      <c r="C141" s="13">
        <v>1522</v>
      </c>
      <c r="D141" s="14">
        <v>4</v>
      </c>
      <c r="E141" s="12" t="s">
        <v>81</v>
      </c>
      <c r="F141" s="12" t="s">
        <v>273</v>
      </c>
      <c r="G141" s="15">
        <v>3</v>
      </c>
      <c r="H141" s="15">
        <v>3</v>
      </c>
      <c r="I141" s="91"/>
      <c r="J141" s="64">
        <v>4386</v>
      </c>
      <c r="K141" s="65">
        <f>_xlfn.XLOOKUP($H141,'FY21 Billing Rates'!$A$2:$A$13,'FY21 Billing Rates'!$C$2:$C$13,,0)*J141*3*2</f>
        <v>9210.5999999999985</v>
      </c>
      <c r="L141" s="47"/>
      <c r="M141" s="47">
        <v>4386</v>
      </c>
      <c r="N141" s="49">
        <f>_xlfn.XLOOKUP($H141,'FY22 Billing Rates'!$A$2:$A$13,'FY22 Billing Rates'!$C$2:$C$13,,0)*M141*3</f>
        <v>4605.2999999999993</v>
      </c>
      <c r="O141" s="55"/>
      <c r="P141" s="55">
        <v>4386</v>
      </c>
      <c r="Q141" s="56">
        <f>_xlfn.XLOOKUP($H141,'FY22 Billing Rates'!$A$2:$A$13,'FY22 Billing Rates'!$C$2:$C$13,,0)*P141*3</f>
        <v>4605.2999999999993</v>
      </c>
      <c r="R141" s="60"/>
      <c r="S141" s="60">
        <v>4386</v>
      </c>
      <c r="T141" s="61">
        <f>_xlfn.XLOOKUP($H141,'FY22 Billing Rates'!$A$2:$A$13,'FY22 Billing Rates'!$C$2:$C$13,,0)*S141*3</f>
        <v>4605.2999999999993</v>
      </c>
      <c r="U141" s="64"/>
      <c r="V141" s="64">
        <v>4386</v>
      </c>
      <c r="W141" s="65">
        <f>_xlfn.XLOOKUP($H141,'FY22 Billing Rates'!$A$2:$A$13,'FY22 Billing Rates'!$C$2:$C$13,,0)*V141*3</f>
        <v>4605.2999999999993</v>
      </c>
      <c r="X141" s="51">
        <f>N141+Q141+T141+W141</f>
        <v>18421.199999999997</v>
      </c>
    </row>
    <row r="142" spans="1:25" s="3" customFormat="1" outlineLevel="2" x14ac:dyDescent="0.25">
      <c r="A142" s="16"/>
      <c r="B142" s="12" t="s">
        <v>80</v>
      </c>
      <c r="C142" s="13">
        <v>1530</v>
      </c>
      <c r="D142" s="14">
        <v>4</v>
      </c>
      <c r="E142" s="12" t="s">
        <v>84</v>
      </c>
      <c r="F142" s="12" t="s">
        <v>273</v>
      </c>
      <c r="G142" s="15">
        <v>1</v>
      </c>
      <c r="H142" s="15">
        <v>1</v>
      </c>
      <c r="I142" s="91"/>
      <c r="J142" s="64">
        <v>1650</v>
      </c>
      <c r="K142" s="65">
        <f>_xlfn.XLOOKUP($H142,'FY21 Billing Rates'!$A$2:$A$13,'FY21 Billing Rates'!$C$2:$C$13,,0)*J142*3*2</f>
        <v>10870.2</v>
      </c>
      <c r="L142" s="47"/>
      <c r="M142" s="47">
        <v>1650</v>
      </c>
      <c r="N142" s="49">
        <f>_xlfn.XLOOKUP($H142,'FY22 Billing Rates'!$A$2:$A$13,'FY22 Billing Rates'!$C$2:$C$13,,0)*M142*3</f>
        <v>4756.95</v>
      </c>
      <c r="O142" s="55"/>
      <c r="P142" s="55">
        <v>1650</v>
      </c>
      <c r="Q142" s="56">
        <f>_xlfn.XLOOKUP($H142,'FY22 Billing Rates'!$A$2:$A$13,'FY22 Billing Rates'!$C$2:$C$13,,0)*P142*3</f>
        <v>4756.95</v>
      </c>
      <c r="R142" s="60"/>
      <c r="S142" s="60">
        <v>1650</v>
      </c>
      <c r="T142" s="61">
        <f>_xlfn.XLOOKUP($H142,'FY22 Billing Rates'!$A$2:$A$13,'FY22 Billing Rates'!$C$2:$C$13,,0)*S142*3</f>
        <v>4756.95</v>
      </c>
      <c r="U142" s="64"/>
      <c r="V142" s="64">
        <v>1650</v>
      </c>
      <c r="W142" s="65">
        <f>_xlfn.XLOOKUP($H142,'FY22 Billing Rates'!$A$2:$A$13,'FY22 Billing Rates'!$C$2:$C$13,,0)*V142*3</f>
        <v>4756.95</v>
      </c>
      <c r="X142" s="51">
        <f>N142+Q142+T142+W142</f>
        <v>19027.8</v>
      </c>
    </row>
    <row r="143" spans="1:25" s="11" customFormat="1" outlineLevel="2" x14ac:dyDescent="0.25">
      <c r="A143" s="16"/>
      <c r="B143" s="12" t="s">
        <v>80</v>
      </c>
      <c r="C143" s="13">
        <v>1530</v>
      </c>
      <c r="D143" s="14">
        <v>4</v>
      </c>
      <c r="E143" s="12" t="s">
        <v>84</v>
      </c>
      <c r="F143" s="12" t="s">
        <v>273</v>
      </c>
      <c r="G143" s="15">
        <v>3</v>
      </c>
      <c r="H143" s="15">
        <v>3</v>
      </c>
      <c r="I143" s="91"/>
      <c r="J143" s="64">
        <v>486</v>
      </c>
      <c r="K143" s="65">
        <f>_xlfn.XLOOKUP($H143,'FY21 Billing Rates'!$A$2:$A$13,'FY21 Billing Rates'!$C$2:$C$13,,0)*J143*3*2</f>
        <v>1020.5999999999999</v>
      </c>
      <c r="L143" s="47"/>
      <c r="M143" s="47">
        <v>486</v>
      </c>
      <c r="N143" s="49">
        <f>_xlfn.XLOOKUP($H143,'FY22 Billing Rates'!$A$2:$A$13,'FY22 Billing Rates'!$C$2:$C$13,,0)*M143*3</f>
        <v>510.29999999999995</v>
      </c>
      <c r="O143" s="55"/>
      <c r="P143" s="55">
        <v>486</v>
      </c>
      <c r="Q143" s="56">
        <f>_xlfn.XLOOKUP($H143,'FY22 Billing Rates'!$A$2:$A$13,'FY22 Billing Rates'!$C$2:$C$13,,0)*P143*3</f>
        <v>510.29999999999995</v>
      </c>
      <c r="R143" s="60"/>
      <c r="S143" s="60">
        <v>486</v>
      </c>
      <c r="T143" s="61">
        <f>_xlfn.XLOOKUP($H143,'FY22 Billing Rates'!$A$2:$A$13,'FY22 Billing Rates'!$C$2:$C$13,,0)*S143*3</f>
        <v>510.29999999999995</v>
      </c>
      <c r="U143" s="64"/>
      <c r="V143" s="64">
        <v>486</v>
      </c>
      <c r="W143" s="65">
        <f>_xlfn.XLOOKUP($H143,'FY22 Billing Rates'!$A$2:$A$13,'FY22 Billing Rates'!$C$2:$C$13,,0)*V143*3</f>
        <v>510.29999999999995</v>
      </c>
      <c r="X143" s="51">
        <f>N143+Q143+T143+W143</f>
        <v>2041.1999999999998</v>
      </c>
    </row>
    <row r="144" spans="1:25" s="11" customFormat="1" outlineLevel="1" x14ac:dyDescent="0.25">
      <c r="A144" s="128"/>
      <c r="B144" s="129"/>
      <c r="C144" s="130"/>
      <c r="D144" s="131"/>
      <c r="E144" s="129"/>
      <c r="F144" s="137" t="s">
        <v>312</v>
      </c>
      <c r="G144" s="132"/>
      <c r="H144" s="132"/>
      <c r="I144" s="133">
        <v>26110</v>
      </c>
      <c r="J144" s="134"/>
      <c r="K144" s="135"/>
      <c r="L144" s="134"/>
      <c r="M144" s="134">
        <f>SUM(M140:M143)</f>
        <v>19926</v>
      </c>
      <c r="N144" s="135"/>
      <c r="O144" s="134"/>
      <c r="P144" s="134">
        <f>SUM(P140:P143)</f>
        <v>19926</v>
      </c>
      <c r="Q144" s="135"/>
      <c r="R144" s="134"/>
      <c r="S144" s="134">
        <f>SUM(S140:S143)</f>
        <v>19926</v>
      </c>
      <c r="T144" s="135"/>
      <c r="U144" s="134"/>
      <c r="V144" s="134">
        <f>SUM(V140:V143)</f>
        <v>19926</v>
      </c>
      <c r="W144" s="135"/>
      <c r="X144" s="136"/>
      <c r="Y144" s="11" t="s">
        <v>392</v>
      </c>
    </row>
    <row r="145" spans="1:25" s="11" customFormat="1" outlineLevel="2" x14ac:dyDescent="0.25">
      <c r="A145" s="16"/>
      <c r="B145" s="12" t="s">
        <v>35</v>
      </c>
      <c r="C145" s="13">
        <v>1346</v>
      </c>
      <c r="D145" s="14">
        <v>4</v>
      </c>
      <c r="E145" s="12" t="s">
        <v>57</v>
      </c>
      <c r="F145" s="12" t="s">
        <v>274</v>
      </c>
      <c r="G145" s="15">
        <v>2</v>
      </c>
      <c r="H145" s="15">
        <v>2</v>
      </c>
      <c r="I145" s="91"/>
      <c r="J145" s="64">
        <v>8137</v>
      </c>
      <c r="K145" s="65">
        <f>_xlfn.XLOOKUP($H145,'FY21 Billing Rates'!$A$2:$A$13,'FY21 Billing Rates'!$C$2:$C$13,,0)*J145*3</f>
        <v>13426.050000000001</v>
      </c>
      <c r="L145" s="47"/>
      <c r="M145" s="47">
        <v>8200</v>
      </c>
      <c r="N145" s="49">
        <f>_xlfn.XLOOKUP($H145,'FY22 Billing Rates'!$A$2:$A$13,'FY22 Billing Rates'!$C$2:$C$13,,0)*M145*3</f>
        <v>13530</v>
      </c>
      <c r="O145" s="55"/>
      <c r="P145" s="55">
        <v>8200</v>
      </c>
      <c r="Q145" s="56">
        <f>_xlfn.XLOOKUP($H145,'FY22 Billing Rates'!$A$2:$A$13,'FY22 Billing Rates'!$C$2:$C$13,,0)*P145*3</f>
        <v>13530</v>
      </c>
      <c r="R145" s="60"/>
      <c r="S145" s="60">
        <v>8200</v>
      </c>
      <c r="T145" s="61">
        <f>_xlfn.XLOOKUP($H145,'FY22 Billing Rates'!$A$2:$A$13,'FY22 Billing Rates'!$C$2:$C$13,,0)*S145*3</f>
        <v>13530</v>
      </c>
      <c r="U145" s="64"/>
      <c r="V145" s="64">
        <v>8200</v>
      </c>
      <c r="W145" s="65">
        <f>_xlfn.XLOOKUP($H145,'FY22 Billing Rates'!$A$2:$A$13,'FY22 Billing Rates'!$C$2:$C$13,,0)*V145*3</f>
        <v>13530</v>
      </c>
      <c r="X145" s="51">
        <f>N145+Q145+T145+W145</f>
        <v>54120</v>
      </c>
    </row>
    <row r="146" spans="1:25" s="11" customFormat="1" outlineLevel="1" x14ac:dyDescent="0.25">
      <c r="A146" s="128"/>
      <c r="B146" s="129"/>
      <c r="C146" s="130"/>
      <c r="D146" s="131"/>
      <c r="E146" s="129"/>
      <c r="F146" s="137" t="s">
        <v>275</v>
      </c>
      <c r="G146" s="132"/>
      <c r="H146" s="132"/>
      <c r="I146" s="133">
        <v>8137</v>
      </c>
      <c r="J146" s="134"/>
      <c r="K146" s="135"/>
      <c r="L146" s="134"/>
      <c r="M146" s="134">
        <f>SUBTOTAL(9,M145:M145)</f>
        <v>8200</v>
      </c>
      <c r="N146" s="135"/>
      <c r="O146" s="134"/>
      <c r="P146" s="134">
        <f>SUBTOTAL(9,P145:P145)</f>
        <v>8200</v>
      </c>
      <c r="Q146" s="135"/>
      <c r="R146" s="134"/>
      <c r="S146" s="134">
        <f>SUBTOTAL(9,S145:S145)</f>
        <v>8200</v>
      </c>
      <c r="T146" s="135"/>
      <c r="U146" s="134"/>
      <c r="V146" s="134">
        <f>SUBTOTAL(9,V145:V145)</f>
        <v>8200</v>
      </c>
      <c r="W146" s="135"/>
      <c r="X146" s="136"/>
      <c r="Y146" s="11" t="s">
        <v>392</v>
      </c>
    </row>
    <row r="147" spans="1:25" s="33" customFormat="1" outlineLevel="2" x14ac:dyDescent="0.25">
      <c r="A147" s="16" t="s">
        <v>361</v>
      </c>
      <c r="B147" s="12" t="s">
        <v>43</v>
      </c>
      <c r="C147" s="13">
        <v>1130</v>
      </c>
      <c r="D147" s="14">
        <v>4</v>
      </c>
      <c r="E147" s="12" t="s">
        <v>44</v>
      </c>
      <c r="F147" s="12" t="s">
        <v>276</v>
      </c>
      <c r="G147" s="15">
        <v>1</v>
      </c>
      <c r="H147" s="15">
        <v>1</v>
      </c>
      <c r="I147" s="91"/>
      <c r="J147" s="64">
        <v>13843</v>
      </c>
      <c r="K147" s="65">
        <f>_xlfn.XLOOKUP($H147,'FY21 Billing Rates'!$A$2:$A$13,'FY21 Billing Rates'!$C$2:$C$13,,0)*J147*3</f>
        <v>45598.842000000004</v>
      </c>
      <c r="L147" s="47"/>
      <c r="M147" s="47">
        <v>13843</v>
      </c>
      <c r="N147" s="49">
        <f>_xlfn.XLOOKUP($H147,'FY22 Billing Rates'!$A$2:$A$13,'FY22 Billing Rates'!$C$2:$C$13,,0)*M147*3</f>
        <v>39909.368999999999</v>
      </c>
      <c r="O147" s="55"/>
      <c r="P147" s="55">
        <v>13843</v>
      </c>
      <c r="Q147" s="56">
        <f>_xlfn.XLOOKUP($H147,'FY22 Billing Rates'!$A$2:$A$13,'FY22 Billing Rates'!$C$2:$C$13,,0)*P147*3</f>
        <v>39909.368999999999</v>
      </c>
      <c r="R147" s="60"/>
      <c r="S147" s="55">
        <v>13843</v>
      </c>
      <c r="T147" s="61">
        <f>_xlfn.XLOOKUP($H147,'FY22 Billing Rates'!$A$2:$A$13,'FY22 Billing Rates'!$C$2:$C$13,,0)*S147*3</f>
        <v>39909.368999999999</v>
      </c>
      <c r="U147" s="64"/>
      <c r="V147" s="64">
        <v>13843</v>
      </c>
      <c r="W147" s="65">
        <f>_xlfn.XLOOKUP($H147,'FY22 Billing Rates'!$A$2:$A$13,'FY22 Billing Rates'!$C$2:$C$13,,0)*V147*3</f>
        <v>39909.368999999999</v>
      </c>
      <c r="X147" s="51">
        <f t="shared" ref="X147:X160" si="8">N147+Q147+T147+W147</f>
        <v>159637.476</v>
      </c>
    </row>
    <row r="148" spans="1:25" s="11" customFormat="1" outlineLevel="2" x14ac:dyDescent="0.25">
      <c r="A148" s="16" t="s">
        <v>358</v>
      </c>
      <c r="B148" s="12" t="s">
        <v>43</v>
      </c>
      <c r="C148" s="13">
        <v>1130</v>
      </c>
      <c r="D148" s="14">
        <v>4</v>
      </c>
      <c r="E148" s="12" t="s">
        <v>44</v>
      </c>
      <c r="F148" s="12" t="s">
        <v>276</v>
      </c>
      <c r="G148" s="15">
        <v>3</v>
      </c>
      <c r="H148" s="15">
        <v>3</v>
      </c>
      <c r="I148" s="91"/>
      <c r="J148" s="64">
        <v>635</v>
      </c>
      <c r="K148" s="65">
        <f>_xlfn.XLOOKUP($H148,'FY21 Billing Rates'!$A$2:$A$13,'FY21 Billing Rates'!$C$2:$C$13,,0)*J148*3</f>
        <v>666.75</v>
      </c>
      <c r="L148" s="47"/>
      <c r="M148" s="47">
        <v>635</v>
      </c>
      <c r="N148" s="49">
        <f>_xlfn.XLOOKUP($H148,'FY22 Billing Rates'!$A$2:$A$13,'FY22 Billing Rates'!$C$2:$C$13,,0)*M148*3</f>
        <v>666.75</v>
      </c>
      <c r="O148" s="55"/>
      <c r="P148" s="55">
        <v>635</v>
      </c>
      <c r="Q148" s="56">
        <f>_xlfn.XLOOKUP($H148,'FY22 Billing Rates'!$A$2:$A$13,'FY22 Billing Rates'!$C$2:$C$13,,0)*P148*3</f>
        <v>666.75</v>
      </c>
      <c r="R148" s="60"/>
      <c r="S148" s="55">
        <v>635</v>
      </c>
      <c r="T148" s="61">
        <f>_xlfn.XLOOKUP($H148,'FY22 Billing Rates'!$A$2:$A$13,'FY22 Billing Rates'!$C$2:$C$13,,0)*S148*3</f>
        <v>666.75</v>
      </c>
      <c r="U148" s="64"/>
      <c r="V148" s="64">
        <v>635</v>
      </c>
      <c r="W148" s="65">
        <f>_xlfn.XLOOKUP($H148,'FY22 Billing Rates'!$A$2:$A$13,'FY22 Billing Rates'!$C$2:$C$13,,0)*V148*3</f>
        <v>666.75</v>
      </c>
      <c r="X148" s="51">
        <f t="shared" si="8"/>
        <v>2667</v>
      </c>
    </row>
    <row r="149" spans="1:25" s="11" customFormat="1" outlineLevel="2" x14ac:dyDescent="0.25">
      <c r="A149" s="16" t="s">
        <v>360</v>
      </c>
      <c r="B149" s="12" t="s">
        <v>48</v>
      </c>
      <c r="C149" s="13">
        <v>1337</v>
      </c>
      <c r="D149" s="14">
        <v>4</v>
      </c>
      <c r="E149" s="12" t="s">
        <v>49</v>
      </c>
      <c r="F149" s="12" t="s">
        <v>276</v>
      </c>
      <c r="G149" s="15">
        <v>1</v>
      </c>
      <c r="H149" s="15">
        <v>1</v>
      </c>
      <c r="I149" s="91"/>
      <c r="J149" s="64">
        <v>1531</v>
      </c>
      <c r="K149" s="65">
        <f>_xlfn.XLOOKUP($H149,'FY21 Billing Rates'!$A$2:$A$13,'FY21 Billing Rates'!$C$2:$C$13,,0)*J149*3</f>
        <v>5043.1140000000005</v>
      </c>
      <c r="L149" s="47"/>
      <c r="M149" s="47">
        <v>1531</v>
      </c>
      <c r="N149" s="49">
        <f>_xlfn.XLOOKUP($H149,'FY22 Billing Rates'!$A$2:$A$13,'FY22 Billing Rates'!$C$2:$C$13,,0)*M149*3</f>
        <v>4413.8729999999996</v>
      </c>
      <c r="O149" s="55"/>
      <c r="P149" s="55">
        <v>1531</v>
      </c>
      <c r="Q149" s="56">
        <f>_xlfn.XLOOKUP($H149,'FY22 Billing Rates'!$A$2:$A$13,'FY22 Billing Rates'!$C$2:$C$13,,0)*P149*3</f>
        <v>4413.8729999999996</v>
      </c>
      <c r="R149" s="60"/>
      <c r="S149" s="55">
        <v>1531</v>
      </c>
      <c r="T149" s="61">
        <f>_xlfn.XLOOKUP($H149,'FY22 Billing Rates'!$A$2:$A$13,'FY22 Billing Rates'!$C$2:$C$13,,0)*S149*3</f>
        <v>4413.8729999999996</v>
      </c>
      <c r="U149" s="64"/>
      <c r="V149" s="64">
        <v>1531</v>
      </c>
      <c r="W149" s="65">
        <f>_xlfn.XLOOKUP($H149,'FY22 Billing Rates'!$A$2:$A$13,'FY22 Billing Rates'!$C$2:$C$13,,0)*V149*3</f>
        <v>4413.8729999999996</v>
      </c>
      <c r="X149" s="51">
        <f t="shared" si="8"/>
        <v>17655.491999999998</v>
      </c>
    </row>
    <row r="150" spans="1:25" s="11" customFormat="1" outlineLevel="2" x14ac:dyDescent="0.25">
      <c r="A150" s="16" t="s">
        <v>358</v>
      </c>
      <c r="B150" s="12" t="s">
        <v>46</v>
      </c>
      <c r="C150" s="13">
        <v>1349</v>
      </c>
      <c r="D150" s="14">
        <v>4</v>
      </c>
      <c r="E150" s="12" t="s">
        <v>47</v>
      </c>
      <c r="F150" s="12" t="s">
        <v>276</v>
      </c>
      <c r="G150" s="15">
        <v>3</v>
      </c>
      <c r="H150" s="15">
        <v>8</v>
      </c>
      <c r="I150" s="91"/>
      <c r="J150" s="64">
        <v>0</v>
      </c>
      <c r="K150" s="65">
        <f>_xlfn.XLOOKUP($H150,'FY21 Billing Rates'!$A$2:$A$13,'FY21 Billing Rates'!$C$2:$C$13,,0)*J150*3</f>
        <v>0</v>
      </c>
      <c r="L150" s="47"/>
      <c r="M150" s="47"/>
      <c r="N150" s="49">
        <f>_xlfn.XLOOKUP($H150,'FY22 Billing Rates'!$A$2:$A$13,'FY22 Billing Rates'!$C$2:$C$13,,0)*M150*3</f>
        <v>0</v>
      </c>
      <c r="O150" s="55">
        <v>1354</v>
      </c>
      <c r="P150" s="55">
        <v>1354</v>
      </c>
      <c r="Q150" s="56">
        <f>_xlfn.XLOOKUP($H150,'FY22 Billing Rates'!$A$2:$A$13,'FY22 Billing Rates'!$C$2:$C$13,,0)*P150*3</f>
        <v>0</v>
      </c>
      <c r="R150" s="60"/>
      <c r="S150" s="55">
        <v>1354</v>
      </c>
      <c r="T150" s="61">
        <f>_xlfn.XLOOKUP($H150,'FY22 Billing Rates'!$A$2:$A$13,'FY22 Billing Rates'!$C$2:$C$13,,0)*S150*3</f>
        <v>0</v>
      </c>
      <c r="U150" s="64"/>
      <c r="V150" s="64">
        <v>1354</v>
      </c>
      <c r="W150" s="65">
        <f>_xlfn.XLOOKUP($H150,'FY22 Billing Rates'!$A$2:$A$13,'FY22 Billing Rates'!$C$2:$C$13,,0)*V150*3</f>
        <v>0</v>
      </c>
      <c r="X150" s="51">
        <f t="shared" si="8"/>
        <v>0</v>
      </c>
    </row>
    <row r="151" spans="1:25" s="33" customFormat="1" outlineLevel="2" x14ac:dyDescent="0.25">
      <c r="A151" s="16" t="s">
        <v>359</v>
      </c>
      <c r="B151" s="12" t="s">
        <v>46</v>
      </c>
      <c r="C151" s="13">
        <v>1349</v>
      </c>
      <c r="D151" s="14">
        <v>4</v>
      </c>
      <c r="E151" s="12" t="s">
        <v>47</v>
      </c>
      <c r="F151" s="12" t="s">
        <v>276</v>
      </c>
      <c r="G151" s="15">
        <v>1</v>
      </c>
      <c r="H151" s="15">
        <v>8</v>
      </c>
      <c r="I151" s="91"/>
      <c r="J151" s="64">
        <v>8081</v>
      </c>
      <c r="K151" s="65">
        <f>_xlfn.XLOOKUP($H151,'FY21 Billing Rates'!$A$2:$A$13,'FY21 Billing Rates'!$C$2:$C$13,,0)*J151*3</f>
        <v>0</v>
      </c>
      <c r="L151" s="47"/>
      <c r="M151" s="47">
        <v>7931</v>
      </c>
      <c r="N151" s="49">
        <f>_xlfn.XLOOKUP($H151,'FY22 Billing Rates'!$A$2:$A$13,'FY22 Billing Rates'!$C$2:$C$13,,0)*M151*3</f>
        <v>0</v>
      </c>
      <c r="O151" s="55">
        <v>-7431</v>
      </c>
      <c r="P151" s="55">
        <v>650</v>
      </c>
      <c r="Q151" s="56">
        <f>_xlfn.XLOOKUP($H151,'FY22 Billing Rates'!$A$2:$A$13,'FY22 Billing Rates'!$C$2:$C$13,,0)*P151*3</f>
        <v>0</v>
      </c>
      <c r="R151" s="60"/>
      <c r="S151" s="55">
        <v>650</v>
      </c>
      <c r="T151" s="61">
        <f>_xlfn.XLOOKUP($H151,'FY22 Billing Rates'!$A$2:$A$13,'FY22 Billing Rates'!$C$2:$C$13,,0)*S151*3</f>
        <v>0</v>
      </c>
      <c r="U151" s="64"/>
      <c r="V151" s="64">
        <v>650</v>
      </c>
      <c r="W151" s="65">
        <f>_xlfn.XLOOKUP($H151,'FY22 Billing Rates'!$A$2:$A$13,'FY22 Billing Rates'!$C$2:$C$13,,0)*V151*3</f>
        <v>0</v>
      </c>
      <c r="X151" s="51">
        <f t="shared" si="8"/>
        <v>0</v>
      </c>
    </row>
    <row r="152" spans="1:25" s="3" customFormat="1" outlineLevel="2" x14ac:dyDescent="0.25">
      <c r="A152" s="16" t="s">
        <v>360</v>
      </c>
      <c r="B152" s="12" t="s">
        <v>61</v>
      </c>
      <c r="C152" s="13">
        <v>1358</v>
      </c>
      <c r="D152" s="14">
        <v>4</v>
      </c>
      <c r="E152" s="12" t="s">
        <v>62</v>
      </c>
      <c r="F152" s="12" t="s">
        <v>276</v>
      </c>
      <c r="G152" s="15">
        <v>1</v>
      </c>
      <c r="H152" s="15">
        <v>1</v>
      </c>
      <c r="I152" s="91"/>
      <c r="J152" s="64">
        <v>6511</v>
      </c>
      <c r="K152" s="65">
        <f>_xlfn.XLOOKUP($H152,'FY21 Billing Rates'!$A$2:$A$13,'FY21 Billing Rates'!$C$2:$C$13,,0)*J152*3</f>
        <v>21447.234</v>
      </c>
      <c r="L152" s="47"/>
      <c r="M152" s="47">
        <v>6511</v>
      </c>
      <c r="N152" s="49">
        <f>_xlfn.XLOOKUP($H152,'FY22 Billing Rates'!$A$2:$A$13,'FY22 Billing Rates'!$C$2:$C$13,,0)*M152*3</f>
        <v>18771.213</v>
      </c>
      <c r="O152" s="55"/>
      <c r="P152" s="55">
        <v>6511</v>
      </c>
      <c r="Q152" s="56">
        <f>_xlfn.XLOOKUP($H152,'FY22 Billing Rates'!$A$2:$A$13,'FY22 Billing Rates'!$C$2:$C$13,,0)*P152*3</f>
        <v>18771.213</v>
      </c>
      <c r="R152" s="60"/>
      <c r="S152" s="55">
        <v>6511</v>
      </c>
      <c r="T152" s="61">
        <f>_xlfn.XLOOKUP($H152,'FY22 Billing Rates'!$A$2:$A$13,'FY22 Billing Rates'!$C$2:$C$13,,0)*S152*3</f>
        <v>18771.213</v>
      </c>
      <c r="U152" s="64"/>
      <c r="V152" s="64">
        <v>6511</v>
      </c>
      <c r="W152" s="65">
        <f>_xlfn.XLOOKUP($H152,'FY22 Billing Rates'!$A$2:$A$13,'FY22 Billing Rates'!$C$2:$C$13,,0)*V152*3</f>
        <v>18771.213</v>
      </c>
      <c r="X152" s="51">
        <f t="shared" si="8"/>
        <v>75084.851999999999</v>
      </c>
    </row>
    <row r="153" spans="1:25" s="3" customFormat="1" outlineLevel="2" x14ac:dyDescent="0.25">
      <c r="A153" s="16" t="s">
        <v>358</v>
      </c>
      <c r="B153" s="12" t="s">
        <v>61</v>
      </c>
      <c r="C153" s="13">
        <v>1358</v>
      </c>
      <c r="D153" s="14">
        <v>4</v>
      </c>
      <c r="E153" s="12" t="s">
        <v>62</v>
      </c>
      <c r="F153" s="12" t="s">
        <v>276</v>
      </c>
      <c r="G153" s="15">
        <v>3</v>
      </c>
      <c r="H153" s="15">
        <v>3</v>
      </c>
      <c r="I153" s="91"/>
      <c r="J153" s="64">
        <v>1037</v>
      </c>
      <c r="K153" s="65">
        <f>_xlfn.XLOOKUP($H153,'FY21 Billing Rates'!$A$2:$A$13,'FY21 Billing Rates'!$C$2:$C$13,,0)*J153*3</f>
        <v>1088.8499999999999</v>
      </c>
      <c r="L153" s="47"/>
      <c r="M153" s="47">
        <v>1037</v>
      </c>
      <c r="N153" s="49">
        <f>_xlfn.XLOOKUP($H153,'FY22 Billing Rates'!$A$2:$A$13,'FY22 Billing Rates'!$C$2:$C$13,,0)*M153*3</f>
        <v>1088.8499999999999</v>
      </c>
      <c r="O153" s="55"/>
      <c r="P153" s="55">
        <v>1037</v>
      </c>
      <c r="Q153" s="56">
        <f>_xlfn.XLOOKUP($H153,'FY22 Billing Rates'!$A$2:$A$13,'FY22 Billing Rates'!$C$2:$C$13,,0)*P153*3</f>
        <v>1088.8499999999999</v>
      </c>
      <c r="R153" s="60"/>
      <c r="S153" s="55">
        <v>1037</v>
      </c>
      <c r="T153" s="61">
        <f>_xlfn.XLOOKUP($H153,'FY22 Billing Rates'!$A$2:$A$13,'FY22 Billing Rates'!$C$2:$C$13,,0)*S153*3</f>
        <v>1088.8499999999999</v>
      </c>
      <c r="U153" s="64"/>
      <c r="V153" s="64">
        <v>1037</v>
      </c>
      <c r="W153" s="65">
        <f>_xlfn.XLOOKUP($H153,'FY22 Billing Rates'!$A$2:$A$13,'FY22 Billing Rates'!$C$2:$C$13,,0)*V153*3</f>
        <v>1088.8499999999999</v>
      </c>
      <c r="X153" s="51">
        <f t="shared" si="8"/>
        <v>4355.3999999999996</v>
      </c>
    </row>
    <row r="154" spans="1:25" s="3" customFormat="1" outlineLevel="2" x14ac:dyDescent="0.25">
      <c r="A154" s="16" t="s">
        <v>360</v>
      </c>
      <c r="B154" s="12" t="s">
        <v>61</v>
      </c>
      <c r="C154" s="13">
        <v>1367</v>
      </c>
      <c r="D154" s="14">
        <v>4</v>
      </c>
      <c r="E154" s="12" t="s">
        <v>69</v>
      </c>
      <c r="F154" s="12" t="s">
        <v>276</v>
      </c>
      <c r="G154" s="15">
        <v>1</v>
      </c>
      <c r="H154" s="15">
        <v>1</v>
      </c>
      <c r="I154" s="91"/>
      <c r="J154" s="64">
        <v>65</v>
      </c>
      <c r="K154" s="65">
        <f>_xlfn.XLOOKUP($H154,'FY21 Billing Rates'!$A$2:$A$13,'FY21 Billing Rates'!$C$2:$C$13,,0)*J154*3</f>
        <v>214.11</v>
      </c>
      <c r="L154" s="47"/>
      <c r="M154" s="47">
        <v>65</v>
      </c>
      <c r="N154" s="49">
        <f>_xlfn.XLOOKUP($H154,'FY22 Billing Rates'!$A$2:$A$13,'FY22 Billing Rates'!$C$2:$C$13,,0)*M154*3</f>
        <v>187.39499999999998</v>
      </c>
      <c r="O154" s="55"/>
      <c r="P154" s="55">
        <v>65</v>
      </c>
      <c r="Q154" s="56">
        <f>_xlfn.XLOOKUP($H154,'FY22 Billing Rates'!$A$2:$A$13,'FY22 Billing Rates'!$C$2:$C$13,,0)*P154*3</f>
        <v>187.39499999999998</v>
      </c>
      <c r="R154" s="60"/>
      <c r="S154" s="55">
        <v>65</v>
      </c>
      <c r="T154" s="61">
        <f>_xlfn.XLOOKUP($H154,'FY22 Billing Rates'!$A$2:$A$13,'FY22 Billing Rates'!$C$2:$C$13,,0)*S154*3</f>
        <v>187.39499999999998</v>
      </c>
      <c r="U154" s="64"/>
      <c r="V154" s="64">
        <v>65</v>
      </c>
      <c r="W154" s="65">
        <f>_xlfn.XLOOKUP($H154,'FY22 Billing Rates'!$A$2:$A$13,'FY22 Billing Rates'!$C$2:$C$13,,0)*V154*3</f>
        <v>187.39499999999998</v>
      </c>
      <c r="X154" s="51">
        <f t="shared" si="8"/>
        <v>749.57999999999993</v>
      </c>
    </row>
    <row r="155" spans="1:25" s="3" customFormat="1" outlineLevel="2" x14ac:dyDescent="0.25">
      <c r="A155" s="16" t="s">
        <v>359</v>
      </c>
      <c r="B155" s="12" t="s">
        <v>46</v>
      </c>
      <c r="C155" s="13">
        <v>1540</v>
      </c>
      <c r="D155" s="14">
        <v>4</v>
      </c>
      <c r="E155" s="12" t="s">
        <v>85</v>
      </c>
      <c r="F155" s="12" t="s">
        <v>276</v>
      </c>
      <c r="G155" s="15">
        <v>1</v>
      </c>
      <c r="H155" s="15">
        <v>1</v>
      </c>
      <c r="I155" s="91"/>
      <c r="J155" s="64">
        <v>1840</v>
      </c>
      <c r="K155" s="65">
        <f>_xlfn.XLOOKUP($H155,'FY21 Billing Rates'!$A$2:$A$13,'FY21 Billing Rates'!$C$2:$C$13,,0)*J155*3</f>
        <v>6060.9600000000009</v>
      </c>
      <c r="L155" s="47"/>
      <c r="M155" s="47">
        <v>1840</v>
      </c>
      <c r="N155" s="49">
        <f>_xlfn.XLOOKUP($H155,'FY22 Billing Rates'!$A$2:$A$13,'FY22 Billing Rates'!$C$2:$C$13,,0)*M155*3</f>
        <v>5304.72</v>
      </c>
      <c r="O155" s="55"/>
      <c r="P155" s="55">
        <v>1840</v>
      </c>
      <c r="Q155" s="56">
        <f>_xlfn.XLOOKUP($H155,'FY22 Billing Rates'!$A$2:$A$13,'FY22 Billing Rates'!$C$2:$C$13,,0)*P155*3</f>
        <v>5304.72</v>
      </c>
      <c r="R155" s="60"/>
      <c r="S155" s="55">
        <v>1840</v>
      </c>
      <c r="T155" s="61">
        <f>_xlfn.XLOOKUP($H155,'FY22 Billing Rates'!$A$2:$A$13,'FY22 Billing Rates'!$C$2:$C$13,,0)*S155*3</f>
        <v>5304.72</v>
      </c>
      <c r="U155" s="64"/>
      <c r="V155" s="64">
        <v>1840</v>
      </c>
      <c r="W155" s="65">
        <f>_xlfn.XLOOKUP($H155,'FY22 Billing Rates'!$A$2:$A$13,'FY22 Billing Rates'!$C$2:$C$13,,0)*V155*3</f>
        <v>5304.72</v>
      </c>
      <c r="X155" s="51">
        <f t="shared" si="8"/>
        <v>21218.880000000001</v>
      </c>
    </row>
    <row r="156" spans="1:25" s="3" customFormat="1" outlineLevel="2" x14ac:dyDescent="0.25">
      <c r="A156" s="16" t="s">
        <v>358</v>
      </c>
      <c r="B156" s="12" t="s">
        <v>46</v>
      </c>
      <c r="C156" s="13">
        <v>1540</v>
      </c>
      <c r="D156" s="14">
        <v>4</v>
      </c>
      <c r="E156" s="12" t="s">
        <v>85</v>
      </c>
      <c r="F156" s="12" t="s">
        <v>276</v>
      </c>
      <c r="G156" s="15">
        <v>3</v>
      </c>
      <c r="H156" s="15">
        <v>3</v>
      </c>
      <c r="I156" s="91"/>
      <c r="J156" s="64">
        <v>415</v>
      </c>
      <c r="K156" s="65">
        <f>_xlfn.XLOOKUP($H156,'FY21 Billing Rates'!$A$2:$A$13,'FY21 Billing Rates'!$C$2:$C$13,,0)*J156*3</f>
        <v>435.75</v>
      </c>
      <c r="L156" s="47"/>
      <c r="M156" s="47">
        <v>415</v>
      </c>
      <c r="N156" s="49">
        <f>_xlfn.XLOOKUP($H156,'FY22 Billing Rates'!$A$2:$A$13,'FY22 Billing Rates'!$C$2:$C$13,,0)*M156*3</f>
        <v>435.75</v>
      </c>
      <c r="O156" s="55"/>
      <c r="P156" s="55">
        <v>415</v>
      </c>
      <c r="Q156" s="56">
        <f>_xlfn.XLOOKUP($H156,'FY22 Billing Rates'!$A$2:$A$13,'FY22 Billing Rates'!$C$2:$C$13,,0)*P156*3</f>
        <v>435.75</v>
      </c>
      <c r="R156" s="60"/>
      <c r="S156" s="55">
        <v>415</v>
      </c>
      <c r="T156" s="61">
        <f>_xlfn.XLOOKUP($H156,'FY22 Billing Rates'!$A$2:$A$13,'FY22 Billing Rates'!$C$2:$C$13,,0)*S156*3</f>
        <v>435.75</v>
      </c>
      <c r="U156" s="64"/>
      <c r="V156" s="64">
        <v>415</v>
      </c>
      <c r="W156" s="65">
        <f>_xlfn.XLOOKUP($H156,'FY22 Billing Rates'!$A$2:$A$13,'FY22 Billing Rates'!$C$2:$C$13,,0)*V156*3</f>
        <v>435.75</v>
      </c>
      <c r="X156" s="51">
        <f t="shared" si="8"/>
        <v>1743</v>
      </c>
    </row>
    <row r="157" spans="1:25" s="33" customFormat="1" outlineLevel="2" x14ac:dyDescent="0.25">
      <c r="A157" s="16" t="s">
        <v>359</v>
      </c>
      <c r="B157" s="12" t="s">
        <v>46</v>
      </c>
      <c r="C157" s="13">
        <v>1560</v>
      </c>
      <c r="D157" s="14">
        <v>4</v>
      </c>
      <c r="E157" s="12" t="s">
        <v>86</v>
      </c>
      <c r="F157" s="12" t="s">
        <v>276</v>
      </c>
      <c r="G157" s="15">
        <v>1</v>
      </c>
      <c r="H157" s="15">
        <v>1</v>
      </c>
      <c r="I157" s="91"/>
      <c r="J157" s="64">
        <v>838</v>
      </c>
      <c r="K157" s="65">
        <f>_xlfn.XLOOKUP($H157,'FY21 Billing Rates'!$A$2:$A$13,'FY21 Billing Rates'!$C$2:$C$13,,0)*J157*3</f>
        <v>2760.3720000000003</v>
      </c>
      <c r="L157" s="47"/>
      <c r="M157" s="47">
        <v>838</v>
      </c>
      <c r="N157" s="49">
        <f>_xlfn.XLOOKUP($H157,'FY22 Billing Rates'!$A$2:$A$13,'FY22 Billing Rates'!$C$2:$C$13,,0)*M157*3</f>
        <v>2415.9539999999997</v>
      </c>
      <c r="O157" s="55"/>
      <c r="P157" s="55">
        <v>838</v>
      </c>
      <c r="Q157" s="56">
        <f>_xlfn.XLOOKUP($H157,'FY22 Billing Rates'!$A$2:$A$13,'FY22 Billing Rates'!$C$2:$C$13,,0)*P157*3</f>
        <v>2415.9539999999997</v>
      </c>
      <c r="R157" s="60"/>
      <c r="S157" s="55">
        <v>838</v>
      </c>
      <c r="T157" s="61">
        <f>_xlfn.XLOOKUP($H157,'FY22 Billing Rates'!$A$2:$A$13,'FY22 Billing Rates'!$C$2:$C$13,,0)*S157*3</f>
        <v>2415.9539999999997</v>
      </c>
      <c r="U157" s="64"/>
      <c r="V157" s="64">
        <v>838</v>
      </c>
      <c r="W157" s="65">
        <f>_xlfn.XLOOKUP($H157,'FY22 Billing Rates'!$A$2:$A$13,'FY22 Billing Rates'!$C$2:$C$13,,0)*V157*3</f>
        <v>2415.9539999999997</v>
      </c>
      <c r="X157" s="51">
        <f t="shared" si="8"/>
        <v>9663.8159999999989</v>
      </c>
    </row>
    <row r="158" spans="1:25" s="3" customFormat="1" outlineLevel="2" x14ac:dyDescent="0.25">
      <c r="A158" s="16" t="s">
        <v>358</v>
      </c>
      <c r="B158" s="12" t="s">
        <v>46</v>
      </c>
      <c r="C158" s="13">
        <v>1560</v>
      </c>
      <c r="D158" s="14">
        <v>4</v>
      </c>
      <c r="E158" s="12" t="s">
        <v>86</v>
      </c>
      <c r="F158" s="12" t="s">
        <v>276</v>
      </c>
      <c r="G158" s="15">
        <v>3</v>
      </c>
      <c r="H158" s="15">
        <v>3</v>
      </c>
      <c r="I158" s="91"/>
      <c r="J158" s="64">
        <v>531</v>
      </c>
      <c r="K158" s="65">
        <f>_xlfn.XLOOKUP($H158,'FY21 Billing Rates'!$A$2:$A$13,'FY21 Billing Rates'!$C$2:$C$13,,0)*J158*3</f>
        <v>557.54999999999995</v>
      </c>
      <c r="L158" s="47"/>
      <c r="M158" s="47">
        <v>531</v>
      </c>
      <c r="N158" s="49">
        <f>_xlfn.XLOOKUP($H158,'FY22 Billing Rates'!$A$2:$A$13,'FY22 Billing Rates'!$C$2:$C$13,,0)*M158*3</f>
        <v>557.54999999999995</v>
      </c>
      <c r="O158" s="55"/>
      <c r="P158" s="55">
        <v>531</v>
      </c>
      <c r="Q158" s="56">
        <f>_xlfn.XLOOKUP($H158,'FY22 Billing Rates'!$A$2:$A$13,'FY22 Billing Rates'!$C$2:$C$13,,0)*P158*3</f>
        <v>557.54999999999995</v>
      </c>
      <c r="R158" s="60"/>
      <c r="S158" s="55">
        <v>531</v>
      </c>
      <c r="T158" s="61">
        <f>_xlfn.XLOOKUP($H158,'FY22 Billing Rates'!$A$2:$A$13,'FY22 Billing Rates'!$C$2:$C$13,,0)*S158*3</f>
        <v>557.54999999999995</v>
      </c>
      <c r="U158" s="64"/>
      <c r="V158" s="64">
        <v>531</v>
      </c>
      <c r="W158" s="65">
        <f>_xlfn.XLOOKUP($H158,'FY22 Billing Rates'!$A$2:$A$13,'FY22 Billing Rates'!$C$2:$C$13,,0)*V158*3</f>
        <v>557.54999999999995</v>
      </c>
      <c r="X158" s="51">
        <f t="shared" si="8"/>
        <v>2230.1999999999998</v>
      </c>
    </row>
    <row r="159" spans="1:25" s="33" customFormat="1" outlineLevel="2" x14ac:dyDescent="0.25">
      <c r="A159" s="115" t="s">
        <v>402</v>
      </c>
      <c r="B159" s="23" t="s">
        <v>46</v>
      </c>
      <c r="C159" s="107">
        <v>1562</v>
      </c>
      <c r="D159" s="108">
        <v>4</v>
      </c>
      <c r="E159" s="23" t="s">
        <v>87</v>
      </c>
      <c r="F159" s="23" t="s">
        <v>276</v>
      </c>
      <c r="G159" s="116">
        <v>1</v>
      </c>
      <c r="H159" s="116">
        <v>1</v>
      </c>
      <c r="I159" s="91"/>
      <c r="J159" s="64">
        <v>5899</v>
      </c>
      <c r="K159" s="65">
        <f>_xlfn.XLOOKUP($H159,'FY21 Billing Rates'!$A$2:$A$13,'FY21 Billing Rates'!$C$2:$C$13,,0)*J159*3</f>
        <v>19431.306000000004</v>
      </c>
      <c r="L159" s="118"/>
      <c r="M159" s="118">
        <v>5899</v>
      </c>
      <c r="N159" s="50">
        <f>_xlfn.XLOOKUP($H159,'FY22 Billing Rates'!$A$2:$A$13,'FY22 Billing Rates'!$C$2:$C$13,,0)*M159*3</f>
        <v>17006.816999999999</v>
      </c>
      <c r="O159" s="118">
        <v>4546</v>
      </c>
      <c r="P159" s="118">
        <v>10445</v>
      </c>
      <c r="Q159" s="50">
        <f>_xlfn.XLOOKUP($H159,'FY22 Billing Rates'!$A$2:$A$13,'FY22 Billing Rates'!$C$2:$C$13,,0)*P159*3</f>
        <v>30112.935000000001</v>
      </c>
      <c r="R159" s="118"/>
      <c r="S159" s="118">
        <v>10445</v>
      </c>
      <c r="T159" s="50">
        <f>_xlfn.XLOOKUP($H159,'FY22 Billing Rates'!$A$2:$A$13,'FY22 Billing Rates'!$C$2:$C$13,,0)*S159*3</f>
        <v>30112.935000000001</v>
      </c>
      <c r="U159" s="118"/>
      <c r="V159" s="118">
        <v>10445</v>
      </c>
      <c r="W159" s="50">
        <f>_xlfn.XLOOKUP($H159,'FY22 Billing Rates'!$A$2:$A$13,'FY22 Billing Rates'!$C$2:$C$13,,0)*V159*3</f>
        <v>30112.935000000001</v>
      </c>
      <c r="X159" s="119">
        <f t="shared" si="8"/>
        <v>107345.622</v>
      </c>
    </row>
    <row r="160" spans="1:25" s="3" customFormat="1" outlineLevel="2" x14ac:dyDescent="0.25">
      <c r="A160" s="115" t="s">
        <v>403</v>
      </c>
      <c r="B160" s="23" t="s">
        <v>46</v>
      </c>
      <c r="C160" s="107">
        <v>1562</v>
      </c>
      <c r="D160" s="108">
        <v>4</v>
      </c>
      <c r="E160" s="23" t="s">
        <v>87</v>
      </c>
      <c r="F160" s="23" t="s">
        <v>276</v>
      </c>
      <c r="G160" s="116">
        <v>3</v>
      </c>
      <c r="H160" s="116">
        <v>3</v>
      </c>
      <c r="I160" s="91"/>
      <c r="J160" s="64">
        <v>1324</v>
      </c>
      <c r="K160" s="65">
        <f>_xlfn.XLOOKUP($H160,'FY21 Billing Rates'!$A$2:$A$13,'FY21 Billing Rates'!$C$2:$C$13,,0)*J160*3</f>
        <v>1390.1999999999998</v>
      </c>
      <c r="L160" s="118"/>
      <c r="M160" s="118">
        <v>1324</v>
      </c>
      <c r="N160" s="50">
        <f>_xlfn.XLOOKUP($H160,'FY22 Billing Rates'!$A$2:$A$13,'FY22 Billing Rates'!$C$2:$C$13,,0)*M160*3</f>
        <v>1390.1999999999998</v>
      </c>
      <c r="O160" s="118">
        <v>1531</v>
      </c>
      <c r="P160" s="118">
        <v>2855</v>
      </c>
      <c r="Q160" s="50">
        <f>_xlfn.XLOOKUP($H160,'FY22 Billing Rates'!$A$2:$A$13,'FY22 Billing Rates'!$C$2:$C$13,,0)*P160*3</f>
        <v>2997.7499999999995</v>
      </c>
      <c r="R160" s="118"/>
      <c r="S160" s="118">
        <v>2855</v>
      </c>
      <c r="T160" s="50">
        <f>_xlfn.XLOOKUP($H160,'FY22 Billing Rates'!$A$2:$A$13,'FY22 Billing Rates'!$C$2:$C$13,,0)*S160*3</f>
        <v>2997.7499999999995</v>
      </c>
      <c r="U160" s="118"/>
      <c r="V160" s="118">
        <v>2855</v>
      </c>
      <c r="W160" s="50">
        <f>_xlfn.XLOOKUP($H160,'FY22 Billing Rates'!$A$2:$A$13,'FY22 Billing Rates'!$C$2:$C$13,,0)*V160*3</f>
        <v>2997.7499999999995</v>
      </c>
      <c r="X160" s="119">
        <f t="shared" si="8"/>
        <v>10383.449999999999</v>
      </c>
    </row>
    <row r="161" spans="1:25" s="3" customFormat="1" outlineLevel="2" x14ac:dyDescent="0.25">
      <c r="A161" s="115" t="s">
        <v>396</v>
      </c>
      <c r="B161" s="23" t="s">
        <v>165</v>
      </c>
      <c r="C161" s="107">
        <v>4461</v>
      </c>
      <c r="D161" s="108">
        <v>4</v>
      </c>
      <c r="E161" s="23" t="s">
        <v>166</v>
      </c>
      <c r="F161" s="23" t="s">
        <v>276</v>
      </c>
      <c r="G161" s="116">
        <v>1</v>
      </c>
      <c r="H161" s="116">
        <v>1</v>
      </c>
      <c r="I161" s="117"/>
      <c r="J161" s="118"/>
      <c r="K161" s="50"/>
      <c r="L161" s="118"/>
      <c r="M161" s="118">
        <v>150</v>
      </c>
      <c r="N161" s="50"/>
      <c r="O161" s="118">
        <v>-150</v>
      </c>
      <c r="P161" s="118">
        <v>0</v>
      </c>
      <c r="Q161" s="50"/>
      <c r="R161" s="118"/>
      <c r="S161" s="118">
        <v>0</v>
      </c>
      <c r="T161" s="50"/>
      <c r="U161" s="118"/>
      <c r="V161" s="118">
        <v>0</v>
      </c>
      <c r="W161" s="50"/>
      <c r="X161" s="119"/>
    </row>
    <row r="162" spans="1:25" s="3" customFormat="1" outlineLevel="1" x14ac:dyDescent="0.25">
      <c r="A162" s="128"/>
      <c r="B162" s="129"/>
      <c r="C162" s="130"/>
      <c r="D162" s="131"/>
      <c r="E162" s="129"/>
      <c r="F162" s="137" t="s">
        <v>277</v>
      </c>
      <c r="G162" s="132"/>
      <c r="H162" s="132"/>
      <c r="I162" s="133">
        <v>42550</v>
      </c>
      <c r="J162" s="134"/>
      <c r="K162" s="135"/>
      <c r="L162" s="134"/>
      <c r="M162" s="134">
        <f>SUBTOTAL(9,M147:M161)</f>
        <v>42550</v>
      </c>
      <c r="N162" s="135"/>
      <c r="O162" s="134"/>
      <c r="P162" s="134">
        <f>SUBTOTAL(9,P147:P161)</f>
        <v>42550</v>
      </c>
      <c r="Q162" s="135"/>
      <c r="R162" s="134"/>
      <c r="S162" s="134">
        <f>SUBTOTAL(9,S147:S161)</f>
        <v>42550</v>
      </c>
      <c r="T162" s="135"/>
      <c r="U162" s="134"/>
      <c r="V162" s="134">
        <f>SUBTOTAL(9,V147:V161)</f>
        <v>42550</v>
      </c>
      <c r="W162" s="135"/>
      <c r="X162" s="136"/>
      <c r="Y162" s="3" t="s">
        <v>392</v>
      </c>
    </row>
    <row r="163" spans="1:25" s="3" customFormat="1" outlineLevel="2" x14ac:dyDescent="0.25">
      <c r="A163" s="171"/>
      <c r="B163" s="12" t="s">
        <v>46</v>
      </c>
      <c r="C163" s="13">
        <v>1349</v>
      </c>
      <c r="D163" s="14">
        <v>12</v>
      </c>
      <c r="E163" s="12" t="s">
        <v>47</v>
      </c>
      <c r="F163" s="12" t="s">
        <v>278</v>
      </c>
      <c r="G163" s="15">
        <v>3</v>
      </c>
      <c r="H163" s="15">
        <v>8</v>
      </c>
      <c r="I163" s="91"/>
      <c r="J163" s="64">
        <v>4185</v>
      </c>
      <c r="K163" s="65">
        <f>_xlfn.XLOOKUP($H163,'FY21 Billing Rates'!$A$2:$A$13,'FY21 Billing Rates'!$C$2:$C$13,,0)*J163*3</f>
        <v>0</v>
      </c>
      <c r="L163" s="47"/>
      <c r="M163" s="47">
        <v>12958</v>
      </c>
      <c r="N163" s="49">
        <f>_xlfn.XLOOKUP($H163,'FY22 Billing Rates'!$A$2:$A$13,'FY22 Billing Rates'!$C$2:$C$13,,0)*M163*3</f>
        <v>0</v>
      </c>
      <c r="O163" s="55">
        <f>-(O168+O171)</f>
        <v>-12958</v>
      </c>
      <c r="P163" s="55">
        <v>0</v>
      </c>
      <c r="Q163" s="56">
        <f>_xlfn.XLOOKUP($H163,'FY22 Billing Rates'!$A$2:$A$13,'FY22 Billing Rates'!$C$2:$C$13,,0)*P163*3</f>
        <v>0</v>
      </c>
      <c r="R163" s="60"/>
      <c r="S163" s="60">
        <v>0</v>
      </c>
      <c r="T163" s="61">
        <f>_xlfn.XLOOKUP($H163,'FY22 Billing Rates'!$A$2:$A$13,'FY22 Billing Rates'!$C$2:$C$13,,0)*S163*3</f>
        <v>0</v>
      </c>
      <c r="U163" s="64"/>
      <c r="V163" s="64">
        <v>0</v>
      </c>
      <c r="W163" s="65">
        <f>_xlfn.XLOOKUP($H163,'FY22 Billing Rates'!$A$2:$A$13,'FY22 Billing Rates'!$C$2:$C$13,,0)*V163*3</f>
        <v>0</v>
      </c>
      <c r="X163" s="51">
        <f t="shared" ref="X163:X172" si="9">N163+Q163+T163+W163</f>
        <v>0</v>
      </c>
    </row>
    <row r="164" spans="1:25" s="3" customFormat="1" outlineLevel="2" x14ac:dyDescent="0.25">
      <c r="A164" s="16"/>
      <c r="B164" s="12" t="s">
        <v>61</v>
      </c>
      <c r="C164" s="13">
        <v>1358</v>
      </c>
      <c r="D164" s="14">
        <v>4</v>
      </c>
      <c r="E164" s="12" t="s">
        <v>62</v>
      </c>
      <c r="F164" s="12" t="s">
        <v>278</v>
      </c>
      <c r="G164" s="15">
        <v>5</v>
      </c>
      <c r="H164" s="15">
        <v>5</v>
      </c>
      <c r="I164" s="91"/>
      <c r="J164" s="64">
        <v>4000</v>
      </c>
      <c r="K164" s="65">
        <f>_xlfn.XLOOKUP($H164,'FY21 Billing Rates'!$A$2:$A$13,'FY21 Billing Rates'!$C$2:$C$13,,0)*J164*3</f>
        <v>1440</v>
      </c>
      <c r="L164" s="47"/>
      <c r="M164" s="47">
        <v>4000</v>
      </c>
      <c r="N164" s="49">
        <f>_xlfn.XLOOKUP($H164,'FY22 Billing Rates'!$A$2:$A$13,'FY22 Billing Rates'!$C$2:$C$13,,0)*M164*3</f>
        <v>1440</v>
      </c>
      <c r="O164" s="55"/>
      <c r="P164" s="55">
        <v>4000</v>
      </c>
      <c r="Q164" s="56">
        <f>_xlfn.XLOOKUP($H164,'FY22 Billing Rates'!$A$2:$A$13,'FY22 Billing Rates'!$C$2:$C$13,,0)*P164*3</f>
        <v>1440</v>
      </c>
      <c r="R164" s="60"/>
      <c r="S164" s="60">
        <v>4000</v>
      </c>
      <c r="T164" s="61">
        <f>_xlfn.XLOOKUP($H164,'FY22 Billing Rates'!$A$2:$A$13,'FY22 Billing Rates'!$C$2:$C$13,,0)*S164*3</f>
        <v>1440</v>
      </c>
      <c r="U164" s="64"/>
      <c r="V164" s="64">
        <v>4000</v>
      </c>
      <c r="W164" s="65">
        <f>_xlfn.XLOOKUP($H164,'FY22 Billing Rates'!$A$2:$A$13,'FY22 Billing Rates'!$C$2:$C$13,,0)*V164*3</f>
        <v>1440</v>
      </c>
      <c r="X164" s="51">
        <f t="shared" si="9"/>
        <v>5760</v>
      </c>
    </row>
    <row r="165" spans="1:25" s="3" customFormat="1" outlineLevel="2" x14ac:dyDescent="0.25">
      <c r="A165" s="16"/>
      <c r="B165" s="12" t="s">
        <v>63</v>
      </c>
      <c r="C165" s="13">
        <v>1362</v>
      </c>
      <c r="D165" s="14">
        <v>10</v>
      </c>
      <c r="E165" s="12" t="s">
        <v>64</v>
      </c>
      <c r="F165" s="12" t="s">
        <v>278</v>
      </c>
      <c r="G165" s="15">
        <v>6</v>
      </c>
      <c r="H165" s="15">
        <v>6</v>
      </c>
      <c r="I165" s="91"/>
      <c r="J165" s="64">
        <v>9161</v>
      </c>
      <c r="K165" s="65">
        <f>_xlfn.XLOOKUP($H165,'FY21 Billing Rates'!$A$2:$A$13,'FY21 Billing Rates'!$C$2:$C$13,,0)*J165*3</f>
        <v>3297.96</v>
      </c>
      <c r="L165" s="47"/>
      <c r="M165" s="47">
        <v>24710</v>
      </c>
      <c r="N165" s="49">
        <f>_xlfn.XLOOKUP($H165,'FY22 Billing Rates'!$A$2:$A$13,'FY22 Billing Rates'!$C$2:$C$13,,0)*M165*3</f>
        <v>8895.5999999999985</v>
      </c>
      <c r="O165" s="55"/>
      <c r="P165" s="55">
        <v>24710</v>
      </c>
      <c r="Q165" s="56">
        <f>_xlfn.XLOOKUP($H165,'FY22 Billing Rates'!$A$2:$A$13,'FY22 Billing Rates'!$C$2:$C$13,,0)*P165*3</f>
        <v>8895.5999999999985</v>
      </c>
      <c r="R165" s="60"/>
      <c r="S165" s="60">
        <v>24710</v>
      </c>
      <c r="T165" s="61">
        <f>_xlfn.XLOOKUP($H165,'FY22 Billing Rates'!$A$2:$A$13,'FY22 Billing Rates'!$C$2:$C$13,,0)*S165*3</f>
        <v>8895.5999999999985</v>
      </c>
      <c r="U165" s="64"/>
      <c r="V165" s="64">
        <v>24710</v>
      </c>
      <c r="W165" s="65">
        <f>_xlfn.XLOOKUP($H165,'FY22 Billing Rates'!$A$2:$A$13,'FY22 Billing Rates'!$C$2:$C$13,,0)*V165*3</f>
        <v>8895.5999999999985</v>
      </c>
      <c r="X165" s="51">
        <f t="shared" si="9"/>
        <v>35582.399999999994</v>
      </c>
    </row>
    <row r="166" spans="1:25" s="3" customFormat="1" hidden="1" outlineLevel="2" x14ac:dyDescent="0.25">
      <c r="A166" s="16"/>
      <c r="B166" s="12" t="s">
        <v>63</v>
      </c>
      <c r="C166" s="13">
        <v>1362</v>
      </c>
      <c r="D166" s="14">
        <v>10</v>
      </c>
      <c r="E166" s="12" t="s">
        <v>64</v>
      </c>
      <c r="F166" s="12" t="s">
        <v>278</v>
      </c>
      <c r="G166" s="15">
        <v>6</v>
      </c>
      <c r="H166" s="15">
        <v>6</v>
      </c>
      <c r="I166" s="91"/>
      <c r="J166" s="64">
        <v>15549</v>
      </c>
      <c r="K166" s="65">
        <f>_xlfn.XLOOKUP($H166,'FY21 Billing Rates'!$A$2:$A$13,'FY21 Billing Rates'!$C$2:$C$13,,0)*J166*3</f>
        <v>5597.6399999999994</v>
      </c>
      <c r="L166" s="47"/>
      <c r="M166" s="60"/>
      <c r="N166" s="49">
        <f>_xlfn.XLOOKUP($H166,'FY22 Billing Rates'!$A$2:$A$13,'FY22 Billing Rates'!$C$2:$C$13,,0)*M166*3</f>
        <v>0</v>
      </c>
      <c r="O166" s="55"/>
      <c r="P166" s="60"/>
      <c r="Q166" s="56">
        <f>_xlfn.XLOOKUP($H166,'FY22 Billing Rates'!$A$2:$A$13,'FY22 Billing Rates'!$C$2:$C$13,,0)*P166*3</f>
        <v>0</v>
      </c>
      <c r="R166" s="60"/>
      <c r="S166" s="60"/>
      <c r="T166" s="61">
        <f>_xlfn.XLOOKUP($H166,'FY22 Billing Rates'!$A$2:$A$13,'FY22 Billing Rates'!$C$2:$C$13,,0)*S166*3</f>
        <v>0</v>
      </c>
      <c r="U166" s="64"/>
      <c r="V166" s="60"/>
      <c r="W166" s="65">
        <f>_xlfn.XLOOKUP($H166,'FY22 Billing Rates'!$A$2:$A$13,'FY22 Billing Rates'!$C$2:$C$13,,0)*V166*3</f>
        <v>0</v>
      </c>
      <c r="X166" s="51">
        <f t="shared" si="9"/>
        <v>0</v>
      </c>
    </row>
    <row r="167" spans="1:25" s="3" customFormat="1" hidden="1" outlineLevel="2" x14ac:dyDescent="0.25">
      <c r="A167" s="16"/>
      <c r="B167" s="12" t="s">
        <v>63</v>
      </c>
      <c r="C167" s="13">
        <v>1362</v>
      </c>
      <c r="D167" s="14">
        <v>10</v>
      </c>
      <c r="E167" s="12" t="s">
        <v>64</v>
      </c>
      <c r="F167" s="12" t="s">
        <v>278</v>
      </c>
      <c r="G167" s="15">
        <v>6</v>
      </c>
      <c r="H167" s="15">
        <v>6</v>
      </c>
      <c r="I167" s="91"/>
      <c r="J167" s="64">
        <v>9161</v>
      </c>
      <c r="K167" s="65">
        <f>_xlfn.XLOOKUP($H167,'FY21 Billing Rates'!$A$2:$A$13,'FY21 Billing Rates'!$C$2:$C$13,,0)*J167*3</f>
        <v>3297.96</v>
      </c>
      <c r="L167" s="47"/>
      <c r="M167" s="60"/>
      <c r="N167" s="49">
        <f>_xlfn.XLOOKUP($H167,'FY22 Billing Rates'!$A$2:$A$13,'FY22 Billing Rates'!$C$2:$C$13,,0)*M167*3</f>
        <v>0</v>
      </c>
      <c r="O167" s="55"/>
      <c r="P167" s="60"/>
      <c r="Q167" s="56">
        <f>_xlfn.XLOOKUP($H167,'FY22 Billing Rates'!$A$2:$A$13,'FY22 Billing Rates'!$C$2:$C$13,,0)*P167*3</f>
        <v>0</v>
      </c>
      <c r="R167" s="60"/>
      <c r="S167" s="60"/>
      <c r="T167" s="61">
        <f>_xlfn.XLOOKUP($H167,'FY22 Billing Rates'!$A$2:$A$13,'FY22 Billing Rates'!$C$2:$C$13,,0)*S167*3</f>
        <v>0</v>
      </c>
      <c r="U167" s="64"/>
      <c r="V167" s="60"/>
      <c r="W167" s="65">
        <f>_xlfn.XLOOKUP($H167,'FY22 Billing Rates'!$A$2:$A$13,'FY22 Billing Rates'!$C$2:$C$13,,0)*V167*3</f>
        <v>0</v>
      </c>
      <c r="X167" s="51">
        <f t="shared" si="9"/>
        <v>0</v>
      </c>
    </row>
    <row r="168" spans="1:25" s="3" customFormat="1" outlineLevel="2" x14ac:dyDescent="0.25">
      <c r="A168" s="172" t="s">
        <v>404</v>
      </c>
      <c r="B168" s="122" t="s">
        <v>103</v>
      </c>
      <c r="C168" s="107">
        <v>2870</v>
      </c>
      <c r="D168" s="108">
        <v>4</v>
      </c>
      <c r="E168" s="23" t="s">
        <v>104</v>
      </c>
      <c r="F168" s="23" t="s">
        <v>278</v>
      </c>
      <c r="G168" s="116">
        <v>5</v>
      </c>
      <c r="H168" s="116">
        <v>5</v>
      </c>
      <c r="I168" s="117"/>
      <c r="J168" s="118">
        <v>9099</v>
      </c>
      <c r="K168" s="50">
        <f>_xlfn.XLOOKUP($H168,'FY21 Billing Rates'!$A$2:$A$13,'FY21 Billing Rates'!$C$2:$C$13,,0)*J168*3</f>
        <v>3275.6399999999994</v>
      </c>
      <c r="L168" s="118"/>
      <c r="M168" s="118"/>
      <c r="N168" s="50">
        <f>_xlfn.XLOOKUP($H168,'FY22 Billing Rates'!$A$2:$A$13,'FY22 Billing Rates'!$C$2:$C$13,,0)*M168*3</f>
        <v>0</v>
      </c>
      <c r="O168" s="118">
        <v>5685</v>
      </c>
      <c r="P168" s="118">
        <v>5685</v>
      </c>
      <c r="Q168" s="50">
        <f>_xlfn.XLOOKUP($H168,'FY22 Billing Rates'!$A$2:$A$13,'FY22 Billing Rates'!$C$2:$C$13,,0)*P168*3</f>
        <v>2046.6</v>
      </c>
      <c r="R168" s="118"/>
      <c r="S168" s="118">
        <v>5685</v>
      </c>
      <c r="T168" s="50">
        <f>_xlfn.XLOOKUP($H168,'FY22 Billing Rates'!$A$2:$A$13,'FY22 Billing Rates'!$C$2:$C$13,,0)*S168*3</f>
        <v>2046.6</v>
      </c>
      <c r="U168" s="118"/>
      <c r="V168" s="118">
        <v>5685</v>
      </c>
      <c r="W168" s="50">
        <f>_xlfn.XLOOKUP($H168,'FY22 Billing Rates'!$A$2:$A$13,'FY22 Billing Rates'!$C$2:$C$13,,0)*V168*3</f>
        <v>2046.6</v>
      </c>
      <c r="X168" s="119">
        <f t="shared" si="9"/>
        <v>6139.7999999999993</v>
      </c>
    </row>
    <row r="169" spans="1:25" s="3" customFormat="1" outlineLevel="2" x14ac:dyDescent="0.25">
      <c r="A169" s="16"/>
      <c r="B169" s="12" t="s">
        <v>165</v>
      </c>
      <c r="C169" s="13">
        <v>4461</v>
      </c>
      <c r="D169" s="14">
        <v>4</v>
      </c>
      <c r="E169" s="12" t="s">
        <v>166</v>
      </c>
      <c r="F169" s="12" t="s">
        <v>278</v>
      </c>
      <c r="G169" s="15">
        <v>3</v>
      </c>
      <c r="H169" s="15">
        <v>3</v>
      </c>
      <c r="I169" s="91"/>
      <c r="J169" s="124"/>
      <c r="K169" s="125"/>
      <c r="L169" s="47"/>
      <c r="M169" s="47">
        <v>574</v>
      </c>
      <c r="N169" s="49"/>
      <c r="O169" s="55"/>
      <c r="P169" s="55">
        <v>574</v>
      </c>
      <c r="Q169" s="56">
        <f>_xlfn.XLOOKUP($H169,'FY22 Billing Rates'!$A$2:$A$13,'FY22 Billing Rates'!$C$2:$C$13,,0)*P169*3</f>
        <v>602.69999999999993</v>
      </c>
      <c r="R169" s="60"/>
      <c r="S169" s="60">
        <v>574</v>
      </c>
      <c r="T169" s="61">
        <f>_xlfn.XLOOKUP($H169,'FY22 Billing Rates'!$A$2:$A$13,'FY22 Billing Rates'!$C$2:$C$13,,0)*S169*3</f>
        <v>602.69999999999993</v>
      </c>
      <c r="U169" s="64"/>
      <c r="V169" s="64">
        <v>574</v>
      </c>
      <c r="W169" s="65">
        <f>_xlfn.XLOOKUP($H169,'FY22 Billing Rates'!$A$2:$A$13,'FY22 Billing Rates'!$C$2:$C$13,,0)*V169*3</f>
        <v>602.69999999999993</v>
      </c>
      <c r="X169" s="51">
        <f t="shared" si="9"/>
        <v>1808.1</v>
      </c>
    </row>
    <row r="170" spans="1:25" s="3" customFormat="1" outlineLevel="2" x14ac:dyDescent="0.25">
      <c r="A170" s="16"/>
      <c r="B170" s="12" t="s">
        <v>177</v>
      </c>
      <c r="C170" s="13">
        <v>4713</v>
      </c>
      <c r="D170" s="14">
        <v>4</v>
      </c>
      <c r="E170" s="12" t="s">
        <v>178</v>
      </c>
      <c r="F170" s="12" t="s">
        <v>278</v>
      </c>
      <c r="G170" s="15">
        <v>3</v>
      </c>
      <c r="H170" s="15">
        <v>3</v>
      </c>
      <c r="I170" s="91"/>
      <c r="J170" s="124"/>
      <c r="K170" s="125"/>
      <c r="L170" s="47"/>
      <c r="M170" s="47">
        <v>2885</v>
      </c>
      <c r="N170" s="49"/>
      <c r="O170" s="55"/>
      <c r="P170" s="55">
        <v>2885</v>
      </c>
      <c r="Q170" s="56">
        <f>_xlfn.XLOOKUP($H170,'FY22 Billing Rates'!$A$2:$A$13,'FY22 Billing Rates'!$C$2:$C$13,,0)*P170*3</f>
        <v>3029.2499999999995</v>
      </c>
      <c r="R170" s="60"/>
      <c r="S170" s="60">
        <v>2885</v>
      </c>
      <c r="T170" s="61">
        <f>_xlfn.XLOOKUP($H170,'FY22 Billing Rates'!$A$2:$A$13,'FY22 Billing Rates'!$C$2:$C$13,,0)*S170*3</f>
        <v>3029.2499999999995</v>
      </c>
      <c r="U170" s="64"/>
      <c r="V170" s="64">
        <v>2885</v>
      </c>
      <c r="W170" s="65">
        <f>_xlfn.XLOOKUP($H170,'FY22 Billing Rates'!$A$2:$A$13,'FY22 Billing Rates'!$C$2:$C$13,,0)*V170*3</f>
        <v>3029.2499999999995</v>
      </c>
      <c r="X170" s="51">
        <f t="shared" si="9"/>
        <v>9087.7499999999982</v>
      </c>
    </row>
    <row r="171" spans="1:25" s="3" customFormat="1" outlineLevel="2" x14ac:dyDescent="0.25">
      <c r="A171" s="172" t="s">
        <v>404</v>
      </c>
      <c r="B171" s="23"/>
      <c r="C171" s="107"/>
      <c r="D171" s="108"/>
      <c r="E171" s="23" t="s">
        <v>350</v>
      </c>
      <c r="F171" s="23" t="s">
        <v>278</v>
      </c>
      <c r="G171" s="116">
        <v>3</v>
      </c>
      <c r="H171" s="116">
        <v>3</v>
      </c>
      <c r="I171" s="117"/>
      <c r="J171" s="118">
        <v>7273</v>
      </c>
      <c r="K171" s="50">
        <v>0</v>
      </c>
      <c r="L171" s="118"/>
      <c r="M171" s="118"/>
      <c r="N171" s="50"/>
      <c r="O171" s="118">
        <v>7273</v>
      </c>
      <c r="P171" s="118">
        <v>7273</v>
      </c>
      <c r="Q171" s="50">
        <f>_xlfn.XLOOKUP($H171,'FY22 Billing Rates'!$A$2:$A$13,'FY22 Billing Rates'!$C$2:$C$13,,0)*P171*3</f>
        <v>7636.65</v>
      </c>
      <c r="R171" s="118"/>
      <c r="S171" s="118">
        <v>7273</v>
      </c>
      <c r="T171" s="50">
        <f>_xlfn.XLOOKUP($H171,'FY22 Billing Rates'!$A$2:$A$13,'FY22 Billing Rates'!$C$2:$C$13,,0)*S171*3</f>
        <v>7636.65</v>
      </c>
      <c r="U171" s="118"/>
      <c r="V171" s="118">
        <v>7273</v>
      </c>
      <c r="W171" s="50">
        <f>_xlfn.XLOOKUP($H171,'FY22 Billing Rates'!$A$2:$A$13,'FY22 Billing Rates'!$C$2:$C$13,,0)*V171*3</f>
        <v>7636.65</v>
      </c>
      <c r="X171" s="119">
        <f t="shared" si="9"/>
        <v>22909.949999999997</v>
      </c>
    </row>
    <row r="172" spans="1:25" s="3" customFormat="1" outlineLevel="2" x14ac:dyDescent="0.25">
      <c r="A172" s="172" t="s">
        <v>404</v>
      </c>
      <c r="B172" s="122" t="s">
        <v>339</v>
      </c>
      <c r="C172" s="107">
        <v>3194</v>
      </c>
      <c r="D172" s="108">
        <v>4</v>
      </c>
      <c r="E172" s="23" t="s">
        <v>374</v>
      </c>
      <c r="F172" s="23" t="s">
        <v>278</v>
      </c>
      <c r="G172" s="116">
        <v>10</v>
      </c>
      <c r="H172" s="116">
        <v>10</v>
      </c>
      <c r="I172" s="117"/>
      <c r="J172" s="118">
        <v>280</v>
      </c>
      <c r="K172" s="50">
        <f>_xlfn.XLOOKUP($H172,'FY21 Billing Rates'!$A$2:$A$13,'FY21 Billing Rates'!$C$2:$C$13,,0)*J172*3</f>
        <v>33.6</v>
      </c>
      <c r="L172" s="118"/>
      <c r="M172" s="118"/>
      <c r="N172" s="50">
        <f>_xlfn.XLOOKUP($H172,'FY22 Billing Rates'!$A$2:$A$13,'FY22 Billing Rates'!$C$2:$C$13,,0)*M172*3</f>
        <v>0</v>
      </c>
      <c r="O172" s="118">
        <v>280</v>
      </c>
      <c r="P172" s="118">
        <v>280</v>
      </c>
      <c r="Q172" s="50">
        <f>_xlfn.XLOOKUP($H172,'FY22 Billing Rates'!$A$2:$A$13,'FY22 Billing Rates'!$C$2:$C$13,,0)*P172*3</f>
        <v>33.6</v>
      </c>
      <c r="R172" s="118"/>
      <c r="S172" s="118">
        <v>280</v>
      </c>
      <c r="T172" s="50">
        <f>_xlfn.XLOOKUP($H172,'FY22 Billing Rates'!$A$2:$A$13,'FY22 Billing Rates'!$C$2:$C$13,,0)*S172*3</f>
        <v>33.6</v>
      </c>
      <c r="U172" s="118"/>
      <c r="V172" s="118">
        <v>280</v>
      </c>
      <c r="W172" s="50">
        <f>_xlfn.XLOOKUP($H172,'FY22 Billing Rates'!$A$2:$A$13,'FY22 Billing Rates'!$C$2:$C$13,,0)*V172*3</f>
        <v>33.6</v>
      </c>
      <c r="X172" s="119">
        <f t="shared" si="9"/>
        <v>100.80000000000001</v>
      </c>
    </row>
    <row r="173" spans="1:25" s="3" customFormat="1" outlineLevel="1" x14ac:dyDescent="0.25">
      <c r="A173" s="128"/>
      <c r="B173" s="129"/>
      <c r="C173" s="130"/>
      <c r="D173" s="131"/>
      <c r="E173" s="129"/>
      <c r="F173" s="137" t="s">
        <v>279</v>
      </c>
      <c r="G173" s="132"/>
      <c r="H173" s="132"/>
      <c r="I173" s="133">
        <v>58428</v>
      </c>
      <c r="J173" s="134"/>
      <c r="K173" s="135"/>
      <c r="L173" s="134"/>
      <c r="M173" s="134">
        <f>SUM(M163:M171)</f>
        <v>45127</v>
      </c>
      <c r="N173" s="135"/>
      <c r="O173" s="134"/>
      <c r="P173" s="134">
        <f>SUM(P163:P171)</f>
        <v>45127</v>
      </c>
      <c r="Q173" s="135"/>
      <c r="R173" s="134"/>
      <c r="S173" s="134">
        <f>SUM(S163:S171)</f>
        <v>45127</v>
      </c>
      <c r="T173" s="135"/>
      <c r="U173" s="134"/>
      <c r="V173" s="134">
        <f>SUM(V163:V171)</f>
        <v>45127</v>
      </c>
      <c r="W173" s="135"/>
      <c r="X173" s="136"/>
      <c r="Y173" s="3" t="s">
        <v>392</v>
      </c>
    </row>
    <row r="174" spans="1:25" s="33" customFormat="1" outlineLevel="2" x14ac:dyDescent="0.25">
      <c r="A174" s="16"/>
      <c r="B174" s="12" t="s">
        <v>46</v>
      </c>
      <c r="C174" s="13">
        <v>1349</v>
      </c>
      <c r="D174" s="14">
        <v>4</v>
      </c>
      <c r="E174" s="12" t="s">
        <v>47</v>
      </c>
      <c r="F174" s="12" t="s">
        <v>280</v>
      </c>
      <c r="G174" s="15">
        <v>1</v>
      </c>
      <c r="H174" s="15">
        <v>8</v>
      </c>
      <c r="I174" s="91"/>
      <c r="J174" s="64">
        <v>4649</v>
      </c>
      <c r="K174" s="65">
        <f>_xlfn.XLOOKUP($H174,'FY21 Billing Rates'!$A$2:$A$13,'FY21 Billing Rates'!$C$2:$C$13,,0)*J174*3</f>
        <v>0</v>
      </c>
      <c r="L174" s="47"/>
      <c r="M174" s="47">
        <v>4649</v>
      </c>
      <c r="N174" s="49">
        <f>_xlfn.XLOOKUP($H174,'FY22 Billing Rates'!$A$2:$A$13,'FY22 Billing Rates'!$C$2:$C$13,,0)*M174*3</f>
        <v>0</v>
      </c>
      <c r="O174" s="55"/>
      <c r="P174" s="55">
        <v>4649</v>
      </c>
      <c r="Q174" s="56">
        <f>_xlfn.XLOOKUP($H174,'FY22 Billing Rates'!$A$2:$A$13,'FY22 Billing Rates'!$C$2:$C$13,,0)*P174*3</f>
        <v>0</v>
      </c>
      <c r="R174" s="60"/>
      <c r="S174" s="60">
        <v>4649</v>
      </c>
      <c r="T174" s="61">
        <f>_xlfn.XLOOKUP($H174,'FY22 Billing Rates'!$A$2:$A$13,'FY22 Billing Rates'!$C$2:$C$13,,0)*S174*3</f>
        <v>0</v>
      </c>
      <c r="U174" s="64"/>
      <c r="V174" s="64">
        <v>4649</v>
      </c>
      <c r="W174" s="65">
        <f>_xlfn.XLOOKUP($H174,'FY22 Billing Rates'!$A$2:$A$13,'FY22 Billing Rates'!$C$2:$C$13,,0)*V174*3</f>
        <v>0</v>
      </c>
      <c r="X174" s="51">
        <f>N174+Q174+T174+W174</f>
        <v>0</v>
      </c>
    </row>
    <row r="175" spans="1:25" s="11" customFormat="1" outlineLevel="2" x14ac:dyDescent="0.25">
      <c r="A175" s="16"/>
      <c r="B175" s="12" t="s">
        <v>46</v>
      </c>
      <c r="C175" s="13">
        <v>1562</v>
      </c>
      <c r="D175" s="14">
        <v>4</v>
      </c>
      <c r="E175" s="12" t="s">
        <v>87</v>
      </c>
      <c r="F175" s="12" t="s">
        <v>280</v>
      </c>
      <c r="G175" s="15">
        <v>1</v>
      </c>
      <c r="H175" s="15">
        <v>1</v>
      </c>
      <c r="I175" s="91"/>
      <c r="J175" s="64">
        <v>2438</v>
      </c>
      <c r="K175" s="65">
        <f>_xlfn.XLOOKUP($H175,'FY21 Billing Rates'!$A$2:$A$13,'FY21 Billing Rates'!$C$2:$C$13,,0)*J175*3</f>
        <v>8030.7720000000008</v>
      </c>
      <c r="L175" s="47"/>
      <c r="M175" s="47">
        <v>2438</v>
      </c>
      <c r="N175" s="49">
        <f>_xlfn.XLOOKUP($H175,'FY22 Billing Rates'!$A$2:$A$13,'FY22 Billing Rates'!$C$2:$C$13,,0)*M175*3</f>
        <v>7028.7540000000008</v>
      </c>
      <c r="O175" s="55"/>
      <c r="P175" s="55">
        <v>2438</v>
      </c>
      <c r="Q175" s="56">
        <f>_xlfn.XLOOKUP($H175,'FY22 Billing Rates'!$A$2:$A$13,'FY22 Billing Rates'!$C$2:$C$13,,0)*P175*3</f>
        <v>7028.7540000000008</v>
      </c>
      <c r="R175" s="60"/>
      <c r="S175" s="60">
        <v>2438</v>
      </c>
      <c r="T175" s="61">
        <f>_xlfn.XLOOKUP($H175,'FY22 Billing Rates'!$A$2:$A$13,'FY22 Billing Rates'!$C$2:$C$13,,0)*S175*3</f>
        <v>7028.7540000000008</v>
      </c>
      <c r="U175" s="64"/>
      <c r="V175" s="64">
        <v>2438</v>
      </c>
      <c r="W175" s="65">
        <f>_xlfn.XLOOKUP($H175,'FY22 Billing Rates'!$A$2:$A$13,'FY22 Billing Rates'!$C$2:$C$13,,0)*V175*3</f>
        <v>7028.7540000000008</v>
      </c>
      <c r="X175" s="51">
        <f>N175+Q175+T175+W175</f>
        <v>28115.016000000003</v>
      </c>
    </row>
    <row r="176" spans="1:25" s="11" customFormat="1" outlineLevel="1" x14ac:dyDescent="0.25">
      <c r="A176" s="128"/>
      <c r="B176" s="129"/>
      <c r="C176" s="130"/>
      <c r="D176" s="131"/>
      <c r="E176" s="129"/>
      <c r="F176" s="137" t="s">
        <v>281</v>
      </c>
      <c r="G176" s="132"/>
      <c r="H176" s="132"/>
      <c r="I176" s="133">
        <v>7087</v>
      </c>
      <c r="J176" s="134"/>
      <c r="K176" s="135"/>
      <c r="L176" s="134"/>
      <c r="M176" s="134">
        <f>SUBTOTAL(9,M174:M175)</f>
        <v>7087</v>
      </c>
      <c r="N176" s="135"/>
      <c r="O176" s="134"/>
      <c r="P176" s="134">
        <f>SUBTOTAL(9,P174:P175)</f>
        <v>7087</v>
      </c>
      <c r="Q176" s="135"/>
      <c r="R176" s="134"/>
      <c r="S176" s="134">
        <f>SUBTOTAL(9,S174:S175)</f>
        <v>7087</v>
      </c>
      <c r="T176" s="135"/>
      <c r="U176" s="134"/>
      <c r="V176" s="134">
        <f>SUBTOTAL(9,V174:V175)</f>
        <v>7087</v>
      </c>
      <c r="W176" s="135"/>
      <c r="X176" s="136"/>
      <c r="Y176" s="11" t="s">
        <v>392</v>
      </c>
    </row>
    <row r="177" spans="1:25" s="11" customFormat="1" outlineLevel="2" x14ac:dyDescent="0.25">
      <c r="A177" s="16"/>
      <c r="B177" s="12" t="s">
        <v>46</v>
      </c>
      <c r="C177" s="13">
        <v>1349</v>
      </c>
      <c r="D177" s="14">
        <v>4</v>
      </c>
      <c r="E177" s="12" t="s">
        <v>47</v>
      </c>
      <c r="F177" s="12" t="s">
        <v>282</v>
      </c>
      <c r="G177" s="15">
        <v>1</v>
      </c>
      <c r="H177" s="15">
        <v>8</v>
      </c>
      <c r="I177" s="91"/>
      <c r="J177" s="64"/>
      <c r="K177" s="65"/>
      <c r="L177" s="47"/>
      <c r="M177" s="47">
        <v>720</v>
      </c>
      <c r="N177" s="49">
        <f>_xlfn.XLOOKUP($H177,'FY22 Billing Rates'!$A$2:$A$13,'FY22 Billing Rates'!$C$2:$C$13,,0)*M177*3</f>
        <v>0</v>
      </c>
      <c r="O177" s="55"/>
      <c r="P177" s="55">
        <v>720</v>
      </c>
      <c r="Q177" s="56">
        <f>_xlfn.XLOOKUP($H177,'FY22 Billing Rates'!$A$2:$A$13,'FY22 Billing Rates'!$C$2:$C$13,,0)*P177*3</f>
        <v>0</v>
      </c>
      <c r="R177" s="60"/>
      <c r="S177" s="60">
        <v>720</v>
      </c>
      <c r="T177" s="61">
        <f>_xlfn.XLOOKUP($H177,'FY22 Billing Rates'!$A$2:$A$13,'FY22 Billing Rates'!$C$2:$C$13,,0)*S177*3</f>
        <v>0</v>
      </c>
      <c r="U177" s="64"/>
      <c r="V177" s="64">
        <v>720</v>
      </c>
      <c r="W177" s="65">
        <f>_xlfn.XLOOKUP($H177,'FY22 Billing Rates'!$A$2:$A$13,'FY22 Billing Rates'!$C$2:$C$13,,0)*V177*3</f>
        <v>0</v>
      </c>
      <c r="X177" s="51">
        <f>N177+Q177+T177+W177</f>
        <v>0</v>
      </c>
    </row>
    <row r="178" spans="1:25" s="3" customFormat="1" outlineLevel="2" x14ac:dyDescent="0.25">
      <c r="A178" s="16"/>
      <c r="B178" s="12" t="s">
        <v>80</v>
      </c>
      <c r="C178" s="13">
        <v>2601</v>
      </c>
      <c r="D178" s="14">
        <v>4</v>
      </c>
      <c r="E178" s="12" t="s">
        <v>90</v>
      </c>
      <c r="F178" s="12" t="s">
        <v>282</v>
      </c>
      <c r="G178" s="15">
        <v>1</v>
      </c>
      <c r="H178" s="15">
        <v>1</v>
      </c>
      <c r="I178" s="91"/>
      <c r="J178" s="64">
        <v>5602</v>
      </c>
      <c r="K178" s="65">
        <f>_xlfn.XLOOKUP($H178,'FY21 Billing Rates'!$A$2:$A$13,'FY21 Billing Rates'!$C$2:$C$13,,0)*J178*3</f>
        <v>18452.988000000001</v>
      </c>
      <c r="L178" s="47"/>
      <c r="M178" s="47">
        <v>5990</v>
      </c>
      <c r="N178" s="49">
        <f>_xlfn.XLOOKUP($H178,'FY22 Billing Rates'!$A$2:$A$13,'FY22 Billing Rates'!$C$2:$C$13,,0)*M178*3</f>
        <v>17269.169999999998</v>
      </c>
      <c r="O178" s="55"/>
      <c r="P178" s="55">
        <v>5990</v>
      </c>
      <c r="Q178" s="56">
        <f>_xlfn.XLOOKUP($H178,'FY22 Billing Rates'!$A$2:$A$13,'FY22 Billing Rates'!$C$2:$C$13,,0)*P178*3</f>
        <v>17269.169999999998</v>
      </c>
      <c r="R178" s="60"/>
      <c r="S178" s="60">
        <v>5990</v>
      </c>
      <c r="T178" s="61">
        <f>_xlfn.XLOOKUP($H178,'FY22 Billing Rates'!$A$2:$A$13,'FY22 Billing Rates'!$C$2:$C$13,,0)*S178*3</f>
        <v>17269.169999999998</v>
      </c>
      <c r="U178" s="64"/>
      <c r="V178" s="64">
        <v>5990</v>
      </c>
      <c r="W178" s="65">
        <f>_xlfn.XLOOKUP($H178,'FY22 Billing Rates'!$A$2:$A$13,'FY22 Billing Rates'!$C$2:$C$13,,0)*V178*3</f>
        <v>17269.169999999998</v>
      </c>
      <c r="X178" s="51">
        <f>N178+Q178+T178+W178</f>
        <v>69076.679999999993</v>
      </c>
    </row>
    <row r="179" spans="1:25" s="3" customFormat="1" outlineLevel="1" x14ac:dyDescent="0.25">
      <c r="A179" s="128"/>
      <c r="B179" s="129"/>
      <c r="C179" s="130"/>
      <c r="D179" s="131"/>
      <c r="E179" s="129"/>
      <c r="F179" s="137" t="s">
        <v>283</v>
      </c>
      <c r="G179" s="132"/>
      <c r="H179" s="132"/>
      <c r="I179" s="133">
        <v>5602</v>
      </c>
      <c r="J179" s="134"/>
      <c r="K179" s="135"/>
      <c r="L179" s="134"/>
      <c r="M179" s="134">
        <f>SUBTOTAL(9,M177:M178)</f>
        <v>6710</v>
      </c>
      <c r="N179" s="135"/>
      <c r="O179" s="134"/>
      <c r="P179" s="134">
        <f>SUBTOTAL(9,P177:P178)</f>
        <v>6710</v>
      </c>
      <c r="Q179" s="135"/>
      <c r="R179" s="134"/>
      <c r="S179" s="134">
        <f>SUBTOTAL(9,S177:S178)</f>
        <v>6710</v>
      </c>
      <c r="T179" s="135"/>
      <c r="U179" s="134"/>
      <c r="V179" s="134">
        <f>SUBTOTAL(9,V177:V178)</f>
        <v>6710</v>
      </c>
      <c r="W179" s="135"/>
      <c r="X179" s="136"/>
      <c r="Y179" s="3" t="s">
        <v>392</v>
      </c>
    </row>
    <row r="180" spans="1:25" s="3" customFormat="1" outlineLevel="2" x14ac:dyDescent="0.25">
      <c r="A180" s="16"/>
      <c r="B180" s="12" t="s">
        <v>46</v>
      </c>
      <c r="C180" s="13">
        <v>1349</v>
      </c>
      <c r="D180" s="14">
        <v>4</v>
      </c>
      <c r="E180" s="12" t="s">
        <v>47</v>
      </c>
      <c r="F180" s="12" t="s">
        <v>284</v>
      </c>
      <c r="G180" s="15">
        <v>1</v>
      </c>
      <c r="H180" s="15">
        <v>8</v>
      </c>
      <c r="I180" s="91"/>
      <c r="J180" s="64">
        <v>3149</v>
      </c>
      <c r="K180" s="65">
        <f>_xlfn.XLOOKUP($H180,'FY21 Billing Rates'!$A$2:$A$13,'FY21 Billing Rates'!$C$2:$C$13,,0)*J180*3</f>
        <v>0</v>
      </c>
      <c r="L180" s="47"/>
      <c r="M180" s="47">
        <v>3149</v>
      </c>
      <c r="N180" s="49">
        <f>_xlfn.XLOOKUP($H180,'FY22 Billing Rates'!$A$2:$A$13,'FY22 Billing Rates'!$C$2:$C$13,,0)*M180*3</f>
        <v>0</v>
      </c>
      <c r="O180" s="55"/>
      <c r="P180" s="55">
        <v>3149</v>
      </c>
      <c r="Q180" s="56">
        <f>_xlfn.XLOOKUP($H180,'FY22 Billing Rates'!$A$2:$A$13,'FY22 Billing Rates'!$C$2:$C$13,,0)*P180*3</f>
        <v>0</v>
      </c>
      <c r="R180" s="60"/>
      <c r="S180" s="60">
        <v>3149</v>
      </c>
      <c r="T180" s="61">
        <f>_xlfn.XLOOKUP($H180,'FY22 Billing Rates'!$A$2:$A$13,'FY22 Billing Rates'!$C$2:$C$13,,0)*S180*3</f>
        <v>0</v>
      </c>
      <c r="U180" s="64"/>
      <c r="V180" s="64">
        <v>3149</v>
      </c>
      <c r="W180" s="65">
        <f>_xlfn.XLOOKUP($H180,'FY22 Billing Rates'!$A$2:$A$13,'FY22 Billing Rates'!$C$2:$C$13,,0)*V180*3</f>
        <v>0</v>
      </c>
      <c r="X180" s="51">
        <f>N180+Q180+T180+W180</f>
        <v>0</v>
      </c>
    </row>
    <row r="181" spans="1:25" s="3" customFormat="1" outlineLevel="2" x14ac:dyDescent="0.25">
      <c r="A181" s="16"/>
      <c r="B181" s="12" t="s">
        <v>80</v>
      </c>
      <c r="C181" s="13">
        <v>2600</v>
      </c>
      <c r="D181" s="14">
        <v>4</v>
      </c>
      <c r="E181" s="12" t="s">
        <v>90</v>
      </c>
      <c r="F181" s="12" t="s">
        <v>284</v>
      </c>
      <c r="G181" s="15">
        <v>1</v>
      </c>
      <c r="H181" s="15">
        <v>1</v>
      </c>
      <c r="I181" s="91"/>
      <c r="J181" s="64">
        <v>2768</v>
      </c>
      <c r="K181" s="65">
        <f>_xlfn.XLOOKUP($H181,'FY21 Billing Rates'!$A$2:$A$13,'FY21 Billing Rates'!$C$2:$C$13,,0)*J181*3</f>
        <v>9117.7920000000013</v>
      </c>
      <c r="L181" s="47"/>
      <c r="M181" s="47">
        <v>2768</v>
      </c>
      <c r="N181" s="49">
        <f>_xlfn.XLOOKUP($H181,'FY22 Billing Rates'!$A$2:$A$13,'FY22 Billing Rates'!$C$2:$C$13,,0)*M181*3</f>
        <v>7980.1439999999993</v>
      </c>
      <c r="O181" s="55"/>
      <c r="P181" s="55">
        <v>2768</v>
      </c>
      <c r="Q181" s="56">
        <f>_xlfn.XLOOKUP($H181,'FY22 Billing Rates'!$A$2:$A$13,'FY22 Billing Rates'!$C$2:$C$13,,0)*P181*3</f>
        <v>7980.1439999999993</v>
      </c>
      <c r="R181" s="60"/>
      <c r="S181" s="60">
        <v>2768</v>
      </c>
      <c r="T181" s="61">
        <f>_xlfn.XLOOKUP($H181,'FY22 Billing Rates'!$A$2:$A$13,'FY22 Billing Rates'!$C$2:$C$13,,0)*S181*3</f>
        <v>7980.1439999999993</v>
      </c>
      <c r="U181" s="64"/>
      <c r="V181" s="64">
        <v>2768</v>
      </c>
      <c r="W181" s="65">
        <f>_xlfn.XLOOKUP($H181,'FY22 Billing Rates'!$A$2:$A$13,'FY22 Billing Rates'!$C$2:$C$13,,0)*V181*3</f>
        <v>7980.1439999999993</v>
      </c>
      <c r="X181" s="51">
        <f>N181+Q181+T181+W181</f>
        <v>31920.575999999997</v>
      </c>
    </row>
    <row r="182" spans="1:25" s="3" customFormat="1" outlineLevel="1" x14ac:dyDescent="0.25">
      <c r="A182" s="128"/>
      <c r="B182" s="129"/>
      <c r="C182" s="130"/>
      <c r="D182" s="131"/>
      <c r="E182" s="129"/>
      <c r="F182" s="137" t="s">
        <v>285</v>
      </c>
      <c r="G182" s="132"/>
      <c r="H182" s="132"/>
      <c r="I182" s="133">
        <v>5917</v>
      </c>
      <c r="J182" s="134"/>
      <c r="K182" s="135"/>
      <c r="L182" s="134"/>
      <c r="M182" s="134">
        <f>SUBTOTAL(9,M180:M181)</f>
        <v>5917</v>
      </c>
      <c r="N182" s="135"/>
      <c r="O182" s="134"/>
      <c r="P182" s="134">
        <f>SUBTOTAL(9,P180:P181)</f>
        <v>5917</v>
      </c>
      <c r="Q182" s="135"/>
      <c r="R182" s="134"/>
      <c r="S182" s="134">
        <f>SUBTOTAL(9,S180:S181)</f>
        <v>5917</v>
      </c>
      <c r="T182" s="135"/>
      <c r="U182" s="134"/>
      <c r="V182" s="134">
        <f>SUBTOTAL(9,V180:V181)</f>
        <v>5917</v>
      </c>
      <c r="W182" s="135"/>
      <c r="X182" s="136"/>
      <c r="Y182" s="3" t="s">
        <v>392</v>
      </c>
    </row>
    <row r="183" spans="1:25" s="11" customFormat="1" outlineLevel="2" x14ac:dyDescent="0.25">
      <c r="A183" s="16"/>
      <c r="B183" s="12" t="s">
        <v>80</v>
      </c>
      <c r="C183" s="13">
        <v>2601</v>
      </c>
      <c r="D183" s="14">
        <v>4</v>
      </c>
      <c r="E183" s="12" t="s">
        <v>91</v>
      </c>
      <c r="F183" s="12" t="s">
        <v>286</v>
      </c>
      <c r="G183" s="15">
        <v>3</v>
      </c>
      <c r="H183" s="15">
        <v>3</v>
      </c>
      <c r="I183" s="91"/>
      <c r="J183" s="64">
        <v>662</v>
      </c>
      <c r="K183" s="65">
        <f>_xlfn.XLOOKUP($H183,'FY21 Billing Rates'!$A$2:$A$13,'FY21 Billing Rates'!$C$2:$C$13,,0)*J183*3</f>
        <v>695.09999999999991</v>
      </c>
      <c r="L183" s="47"/>
      <c r="M183" s="47">
        <v>662</v>
      </c>
      <c r="N183" s="49">
        <f>_xlfn.XLOOKUP($H183,'FY22 Billing Rates'!$A$2:$A$13,'FY22 Billing Rates'!$C$2:$C$13,,0)*M183*3</f>
        <v>695.09999999999991</v>
      </c>
      <c r="O183" s="55"/>
      <c r="P183" s="55">
        <v>662</v>
      </c>
      <c r="Q183" s="56">
        <f>_xlfn.XLOOKUP($H183,'FY22 Billing Rates'!$A$2:$A$13,'FY22 Billing Rates'!$C$2:$C$13,,0)*P183*3</f>
        <v>695.09999999999991</v>
      </c>
      <c r="R183" s="60"/>
      <c r="S183" s="60">
        <v>662</v>
      </c>
      <c r="T183" s="61">
        <f>_xlfn.XLOOKUP($H183,'FY22 Billing Rates'!$A$2:$A$13,'FY22 Billing Rates'!$C$2:$C$13,,0)*S183*3</f>
        <v>695.09999999999991</v>
      </c>
      <c r="U183" s="64"/>
      <c r="V183" s="64">
        <v>662</v>
      </c>
      <c r="W183" s="65">
        <f>_xlfn.XLOOKUP($H183,'FY22 Billing Rates'!$A$2:$A$13,'FY22 Billing Rates'!$C$2:$C$13,,0)*V183*3</f>
        <v>695.09999999999991</v>
      </c>
      <c r="X183" s="51">
        <f>N183+Q183+T183+W183</f>
        <v>2780.3999999999996</v>
      </c>
    </row>
    <row r="184" spans="1:25" s="11" customFormat="1" outlineLevel="1" x14ac:dyDescent="0.25">
      <c r="A184" s="128"/>
      <c r="B184" s="129"/>
      <c r="C184" s="130"/>
      <c r="D184" s="131"/>
      <c r="E184" s="129"/>
      <c r="F184" s="137" t="s">
        <v>287</v>
      </c>
      <c r="G184" s="132"/>
      <c r="H184" s="132"/>
      <c r="I184" s="133">
        <v>662</v>
      </c>
      <c r="J184" s="134"/>
      <c r="K184" s="135"/>
      <c r="L184" s="134"/>
      <c r="M184" s="134">
        <f>SUBTOTAL(9,M182:M183)</f>
        <v>662</v>
      </c>
      <c r="N184" s="135"/>
      <c r="O184" s="134"/>
      <c r="P184" s="134">
        <f>SUBTOTAL(9,P182:P183)</f>
        <v>662</v>
      </c>
      <c r="Q184" s="135"/>
      <c r="R184" s="134"/>
      <c r="S184" s="134">
        <f>SUBTOTAL(9,S182:S183)</f>
        <v>662</v>
      </c>
      <c r="T184" s="135"/>
      <c r="U184" s="134"/>
      <c r="V184" s="134">
        <f>SUBTOTAL(9,V182:V183)</f>
        <v>662</v>
      </c>
      <c r="W184" s="135"/>
      <c r="X184" s="136"/>
      <c r="Y184" s="11" t="s">
        <v>392</v>
      </c>
    </row>
    <row r="185" spans="1:25" s="11" customFormat="1" outlineLevel="2" x14ac:dyDescent="0.25">
      <c r="A185" s="16"/>
      <c r="B185" s="12" t="s">
        <v>137</v>
      </c>
      <c r="C185" s="13">
        <v>3774</v>
      </c>
      <c r="D185" s="14">
        <v>4</v>
      </c>
      <c r="E185" s="12" t="s">
        <v>138</v>
      </c>
      <c r="F185" s="12" t="s">
        <v>288</v>
      </c>
      <c r="G185" s="15">
        <v>1</v>
      </c>
      <c r="H185" s="15">
        <v>1</v>
      </c>
      <c r="I185" s="91"/>
      <c r="J185" s="64">
        <v>18743</v>
      </c>
      <c r="K185" s="65">
        <f>_xlfn.XLOOKUP($H185,'FY21 Billing Rates'!$A$2:$A$13,'FY21 Billing Rates'!$C$2:$C$13,,0)*J185*3</f>
        <v>61739.44200000001</v>
      </c>
      <c r="L185" s="47"/>
      <c r="M185" s="47">
        <v>18745</v>
      </c>
      <c r="N185" s="49">
        <f>_xlfn.XLOOKUP($H185,'FY22 Billing Rates'!$A$2:$A$13,'FY22 Billing Rates'!$C$2:$C$13,,0)*M185*3</f>
        <v>54041.834999999999</v>
      </c>
      <c r="O185" s="55"/>
      <c r="P185" s="55">
        <v>18745</v>
      </c>
      <c r="Q185" s="56">
        <f>_xlfn.XLOOKUP($H185,'FY22 Billing Rates'!$A$2:$A$13,'FY22 Billing Rates'!$C$2:$C$13,,0)*P185*3</f>
        <v>54041.834999999999</v>
      </c>
      <c r="R185" s="60"/>
      <c r="S185" s="60">
        <v>18745</v>
      </c>
      <c r="T185" s="61">
        <f>_xlfn.XLOOKUP($H185,'FY22 Billing Rates'!$A$2:$A$13,'FY22 Billing Rates'!$C$2:$C$13,,0)*S185*3</f>
        <v>54041.834999999999</v>
      </c>
      <c r="U185" s="64"/>
      <c r="V185" s="64">
        <v>18745</v>
      </c>
      <c r="W185" s="65">
        <f>_xlfn.XLOOKUP($H185,'FY22 Billing Rates'!$A$2:$A$13,'FY22 Billing Rates'!$C$2:$C$13,,0)*V185*3</f>
        <v>54041.834999999999</v>
      </c>
      <c r="X185" s="51">
        <f>N185+Q185+T185+W185</f>
        <v>216167.34</v>
      </c>
    </row>
    <row r="186" spans="1:25" s="11" customFormat="1" outlineLevel="1" x14ac:dyDescent="0.25">
      <c r="A186" s="128"/>
      <c r="B186" s="129"/>
      <c r="C186" s="130"/>
      <c r="D186" s="131"/>
      <c r="E186" s="129"/>
      <c r="F186" s="137" t="s">
        <v>289</v>
      </c>
      <c r="G186" s="132"/>
      <c r="H186" s="132"/>
      <c r="I186" s="133">
        <v>18743</v>
      </c>
      <c r="J186" s="134"/>
      <c r="K186" s="135"/>
      <c r="L186" s="134"/>
      <c r="M186" s="134">
        <f>SUBTOTAL(9,M185:M185)</f>
        <v>18745</v>
      </c>
      <c r="N186" s="135"/>
      <c r="O186" s="134"/>
      <c r="P186" s="134"/>
      <c r="Q186" s="134">
        <f>SUBTOTAL(9,Q185:Q185)</f>
        <v>54041.834999999999</v>
      </c>
      <c r="R186" s="134"/>
      <c r="S186" s="134">
        <f>SUBTOTAL(9,S185:S185)</f>
        <v>18745</v>
      </c>
      <c r="T186" s="135"/>
      <c r="U186" s="134"/>
      <c r="V186" s="134">
        <f>SUBTOTAL(9,V185:V185)</f>
        <v>18745</v>
      </c>
      <c r="W186" s="135"/>
      <c r="X186" s="136"/>
      <c r="Y186" s="11" t="s">
        <v>392</v>
      </c>
    </row>
    <row r="187" spans="1:25" s="33" customFormat="1" hidden="1" outlineLevel="2" x14ac:dyDescent="0.25">
      <c r="A187" s="16"/>
      <c r="B187" s="12" t="s">
        <v>46</v>
      </c>
      <c r="C187" s="13">
        <v>1349</v>
      </c>
      <c r="D187" s="14">
        <v>4</v>
      </c>
      <c r="E187" s="12" t="s">
        <v>47</v>
      </c>
      <c r="F187" s="12" t="s">
        <v>300</v>
      </c>
      <c r="G187" s="15">
        <v>3</v>
      </c>
      <c r="H187" s="15">
        <v>8</v>
      </c>
      <c r="I187" s="91"/>
      <c r="J187" s="64">
        <v>720</v>
      </c>
      <c r="K187" s="65">
        <f>_xlfn.XLOOKUP($H187,'FY21 Billing Rates'!$A$2:$A$13,'FY21 Billing Rates'!$C$2:$C$13,,0)*J187*3</f>
        <v>0</v>
      </c>
      <c r="L187" s="47"/>
      <c r="M187" s="47"/>
      <c r="N187" s="49">
        <f>_xlfn.XLOOKUP($H187,'FY22 Billing Rates'!$A$2:$A$13,'FY22 Billing Rates'!$C$2:$C$13,,0)*M187*3</f>
        <v>0</v>
      </c>
      <c r="O187" s="55"/>
      <c r="P187" s="55">
        <v>720</v>
      </c>
      <c r="Q187" s="56">
        <f>_xlfn.XLOOKUP($H187,'FY22 Billing Rates'!$A$2:$A$13,'FY22 Billing Rates'!$C$2:$C$13,,0)*P187*3</f>
        <v>0</v>
      </c>
      <c r="R187" s="60"/>
      <c r="S187" s="60">
        <v>720</v>
      </c>
      <c r="T187" s="61">
        <f>_xlfn.XLOOKUP($H187,'FY22 Billing Rates'!$A$2:$A$13,'FY22 Billing Rates'!$C$2:$C$13,,0)*S187*3</f>
        <v>0</v>
      </c>
      <c r="U187" s="64"/>
      <c r="V187" s="64">
        <v>720</v>
      </c>
      <c r="W187" s="65">
        <f>_xlfn.XLOOKUP($H187,'FY22 Billing Rates'!$A$2:$A$13,'FY22 Billing Rates'!$C$2:$C$13,,0)*V187*3</f>
        <v>0</v>
      </c>
      <c r="X187" s="51">
        <f>N187+Q187+T187+W187</f>
        <v>0</v>
      </c>
    </row>
    <row r="188" spans="1:25" s="33" customFormat="1" hidden="1" outlineLevel="1" collapsed="1" x14ac:dyDescent="0.25">
      <c r="A188" s="128"/>
      <c r="B188" s="129"/>
      <c r="C188" s="130"/>
      <c r="D188" s="131"/>
      <c r="E188" s="129"/>
      <c r="F188" s="137" t="s">
        <v>377</v>
      </c>
      <c r="G188" s="132"/>
      <c r="H188" s="132"/>
      <c r="I188" s="133">
        <v>720</v>
      </c>
      <c r="J188" s="134"/>
      <c r="K188" s="135"/>
      <c r="L188" s="134"/>
      <c r="M188" s="134"/>
      <c r="N188" s="135"/>
      <c r="O188" s="134"/>
      <c r="P188" s="134"/>
      <c r="Q188" s="135"/>
      <c r="R188" s="134"/>
      <c r="S188" s="134">
        <f>SUBTOTAL(9,S187:S187)</f>
        <v>720</v>
      </c>
      <c r="T188" s="135"/>
      <c r="U188" s="134"/>
      <c r="V188" s="134"/>
      <c r="W188" s="135"/>
      <c r="X188" s="136"/>
    </row>
    <row r="189" spans="1:25" s="3" customFormat="1" outlineLevel="2" x14ac:dyDescent="0.25">
      <c r="A189" s="16"/>
      <c r="B189" s="12" t="s">
        <v>46</v>
      </c>
      <c r="C189" s="13">
        <v>1349</v>
      </c>
      <c r="D189" s="14">
        <v>12</v>
      </c>
      <c r="E189" s="12" t="s">
        <v>47</v>
      </c>
      <c r="F189" s="12" t="s">
        <v>290</v>
      </c>
      <c r="G189" s="15">
        <v>11</v>
      </c>
      <c r="H189" s="15">
        <v>8</v>
      </c>
      <c r="I189" s="91"/>
      <c r="J189" s="64">
        <v>953</v>
      </c>
      <c r="K189" s="65">
        <f>_xlfn.XLOOKUP($H189,'FY21 Billing Rates'!$A$2:$A$13,'FY21 Billing Rates'!$C$2:$C$13,,0)*J189*3</f>
        <v>0</v>
      </c>
      <c r="L189" s="47"/>
      <c r="M189" s="47">
        <v>953</v>
      </c>
      <c r="N189" s="49">
        <f>_xlfn.XLOOKUP($H189,'FY22 Billing Rates'!$A$2:$A$13,'FY22 Billing Rates'!$C$2:$C$13,,0)*M189*3</f>
        <v>0</v>
      </c>
      <c r="O189" s="55"/>
      <c r="P189" s="55">
        <v>953</v>
      </c>
      <c r="Q189" s="56">
        <f>_xlfn.XLOOKUP($H189,'FY22 Billing Rates'!$A$2:$A$13,'FY22 Billing Rates'!$C$2:$C$13,,0)*P189*3</f>
        <v>0</v>
      </c>
      <c r="R189" s="60"/>
      <c r="S189" s="60">
        <v>953</v>
      </c>
      <c r="T189" s="61">
        <f>_xlfn.XLOOKUP($H189,'FY22 Billing Rates'!$A$2:$A$13,'FY22 Billing Rates'!$C$2:$C$13,,0)*S189*3</f>
        <v>0</v>
      </c>
      <c r="U189" s="64"/>
      <c r="V189" s="64">
        <v>953</v>
      </c>
      <c r="W189" s="65">
        <f>_xlfn.XLOOKUP($H189,'FY22 Billing Rates'!$A$2:$A$13,'FY22 Billing Rates'!$C$2:$C$13,,0)*V189*3</f>
        <v>0</v>
      </c>
      <c r="X189" s="51">
        <f>N189+Q189+T189+W189</f>
        <v>0</v>
      </c>
    </row>
    <row r="190" spans="1:25" s="3" customFormat="1" outlineLevel="2" x14ac:dyDescent="0.25">
      <c r="A190" s="16"/>
      <c r="B190" s="12" t="s">
        <v>137</v>
      </c>
      <c r="C190" s="13">
        <v>3774</v>
      </c>
      <c r="D190" s="14">
        <v>4</v>
      </c>
      <c r="E190" s="12" t="s">
        <v>138</v>
      </c>
      <c r="F190" s="12" t="s">
        <v>290</v>
      </c>
      <c r="G190" s="15">
        <v>2</v>
      </c>
      <c r="H190" s="15">
        <v>2</v>
      </c>
      <c r="I190" s="91"/>
      <c r="J190" s="64">
        <v>1269</v>
      </c>
      <c r="K190" s="65">
        <f>_xlfn.XLOOKUP($H190,'FY21 Billing Rates'!$A$2:$A$13,'FY21 Billing Rates'!$C$2:$C$13,,0)*J190*3</f>
        <v>2093.8500000000004</v>
      </c>
      <c r="L190" s="47"/>
      <c r="M190" s="47">
        <v>1269</v>
      </c>
      <c r="N190" s="49">
        <f>_xlfn.XLOOKUP($H190,'FY22 Billing Rates'!$A$2:$A$13,'FY22 Billing Rates'!$C$2:$C$13,,0)*M190*3</f>
        <v>2093.8500000000004</v>
      </c>
      <c r="O190" s="55"/>
      <c r="P190" s="55">
        <v>1269</v>
      </c>
      <c r="Q190" s="56">
        <f>_xlfn.XLOOKUP($H190,'FY22 Billing Rates'!$A$2:$A$13,'FY22 Billing Rates'!$C$2:$C$13,,0)*P190*3</f>
        <v>2093.8500000000004</v>
      </c>
      <c r="R190" s="60"/>
      <c r="S190" s="60">
        <v>1269</v>
      </c>
      <c r="T190" s="61">
        <f>_xlfn.XLOOKUP($H190,'FY22 Billing Rates'!$A$2:$A$13,'FY22 Billing Rates'!$C$2:$C$13,,0)*S190*3</f>
        <v>2093.8500000000004</v>
      </c>
      <c r="U190" s="64"/>
      <c r="V190" s="64">
        <v>1269</v>
      </c>
      <c r="W190" s="65">
        <f>_xlfn.XLOOKUP($H190,'FY22 Billing Rates'!$A$2:$A$13,'FY22 Billing Rates'!$C$2:$C$13,,0)*V190*3</f>
        <v>2093.8500000000004</v>
      </c>
      <c r="X190" s="51">
        <f>N190+Q190+T190+W190</f>
        <v>8375.4000000000015</v>
      </c>
    </row>
    <row r="191" spans="1:25" s="3" customFormat="1" outlineLevel="1" x14ac:dyDescent="0.25">
      <c r="A191" s="128"/>
      <c r="B191" s="129"/>
      <c r="C191" s="130"/>
      <c r="D191" s="131"/>
      <c r="E191" s="129"/>
      <c r="F191" s="137" t="s">
        <v>291</v>
      </c>
      <c r="G191" s="132"/>
      <c r="H191" s="132"/>
      <c r="I191" s="133">
        <v>2222</v>
      </c>
      <c r="J191" s="134"/>
      <c r="K191" s="135"/>
      <c r="L191" s="134"/>
      <c r="M191" s="134">
        <f>SUBTOTAL(9,M189:M190)</f>
        <v>2222</v>
      </c>
      <c r="N191" s="135"/>
      <c r="O191" s="134"/>
      <c r="P191" s="134">
        <f>SUBTOTAL(9,P189:P190)</f>
        <v>2222</v>
      </c>
      <c r="Q191" s="135"/>
      <c r="R191" s="134"/>
      <c r="S191" s="134">
        <f>SUBTOTAL(9,S189:S190)</f>
        <v>2222</v>
      </c>
      <c r="T191" s="135"/>
      <c r="U191" s="134"/>
      <c r="V191" s="134">
        <f>SUBTOTAL(9,V189:V190)</f>
        <v>2222</v>
      </c>
      <c r="W191" s="135"/>
      <c r="X191" s="136"/>
      <c r="Y191" s="3" t="s">
        <v>392</v>
      </c>
    </row>
    <row r="192" spans="1:25" s="33" customFormat="1" outlineLevel="2" x14ac:dyDescent="0.25">
      <c r="A192" s="115" t="s">
        <v>405</v>
      </c>
      <c r="B192" s="23" t="s">
        <v>80</v>
      </c>
      <c r="C192" s="107">
        <v>2601</v>
      </c>
      <c r="D192" s="108">
        <v>4</v>
      </c>
      <c r="E192" s="23" t="s">
        <v>90</v>
      </c>
      <c r="F192" s="23" t="s">
        <v>301</v>
      </c>
      <c r="G192" s="116">
        <v>1</v>
      </c>
      <c r="H192" s="116">
        <v>1</v>
      </c>
      <c r="I192" s="117"/>
      <c r="J192" s="118">
        <v>362</v>
      </c>
      <c r="K192" s="50">
        <f>_xlfn.XLOOKUP($H192,'FY21 Billing Rates'!$A$2:$A$13,'FY21 Billing Rates'!$C$2:$C$13,,0)*J192*3</f>
        <v>1192.4280000000001</v>
      </c>
      <c r="L192" s="118"/>
      <c r="M192" s="118"/>
      <c r="N192" s="50">
        <f>_xlfn.XLOOKUP($H192,'FY22 Billing Rates'!$A$2:$A$13,'FY22 Billing Rates'!$C$2:$C$13,,0)*M192*3</f>
        <v>0</v>
      </c>
      <c r="O192" s="118"/>
      <c r="P192" s="118">
        <v>362</v>
      </c>
      <c r="Q192" s="50">
        <f>_xlfn.XLOOKUP($H192,'FY22 Billing Rates'!$A$2:$A$13,'FY22 Billing Rates'!$C$2:$C$13,,0)*P192*3</f>
        <v>1043.646</v>
      </c>
      <c r="R192" s="118"/>
      <c r="S192" s="118">
        <v>362</v>
      </c>
      <c r="T192" s="50">
        <f>_xlfn.XLOOKUP($H192,'FY22 Billing Rates'!$A$2:$A$13,'FY22 Billing Rates'!$C$2:$C$13,,0)*S192*3</f>
        <v>1043.646</v>
      </c>
      <c r="U192" s="118"/>
      <c r="V192" s="118">
        <v>362</v>
      </c>
      <c r="W192" s="50">
        <f>_xlfn.XLOOKUP($H192,'FY22 Billing Rates'!$A$2:$A$13,'FY22 Billing Rates'!$C$2:$C$13,,0)*V192*3</f>
        <v>1043.646</v>
      </c>
      <c r="X192" s="119">
        <f>N192+Q192+T192+W192</f>
        <v>3130.9380000000001</v>
      </c>
    </row>
    <row r="193" spans="1:25" s="33" customFormat="1" outlineLevel="1" x14ac:dyDescent="0.25">
      <c r="A193" s="128"/>
      <c r="B193" s="129"/>
      <c r="C193" s="130"/>
      <c r="D193" s="131"/>
      <c r="E193" s="129"/>
      <c r="F193" s="137" t="s">
        <v>302</v>
      </c>
      <c r="G193" s="132"/>
      <c r="H193" s="132"/>
      <c r="I193" s="133">
        <v>362</v>
      </c>
      <c r="J193" s="134"/>
      <c r="K193" s="135"/>
      <c r="L193" s="134"/>
      <c r="M193" s="134"/>
      <c r="N193" s="135"/>
      <c r="O193" s="134"/>
      <c r="P193" s="134"/>
      <c r="Q193" s="135"/>
      <c r="R193" s="134"/>
      <c r="S193" s="134">
        <f>SUBTOTAL(9,S192:S192)</f>
        <v>362</v>
      </c>
      <c r="T193" s="135"/>
      <c r="U193" s="134"/>
      <c r="V193" s="134"/>
      <c r="W193" s="135"/>
      <c r="X193" s="136"/>
    </row>
    <row r="194" spans="1:25" s="3" customFormat="1" outlineLevel="2" x14ac:dyDescent="0.25">
      <c r="A194" s="16"/>
      <c r="B194" s="12" t="s">
        <v>129</v>
      </c>
      <c r="C194" s="13">
        <v>3708</v>
      </c>
      <c r="D194" s="14">
        <v>4</v>
      </c>
      <c r="E194" s="12" t="s">
        <v>130</v>
      </c>
      <c r="F194" s="12" t="s">
        <v>292</v>
      </c>
      <c r="G194" s="15">
        <v>1</v>
      </c>
      <c r="H194" s="15">
        <v>1</v>
      </c>
      <c r="I194" s="91"/>
      <c r="J194" s="64">
        <v>850</v>
      </c>
      <c r="K194" s="65">
        <f>_xlfn.XLOOKUP($H194,'FY21 Billing Rates'!$A$2:$A$13,'FY21 Billing Rates'!$C$2:$C$13,,0)*J194*3</f>
        <v>2799.9</v>
      </c>
      <c r="L194" s="47"/>
      <c r="M194" s="47">
        <v>850</v>
      </c>
      <c r="N194" s="49">
        <f>_xlfn.XLOOKUP($H194,'FY22 Billing Rates'!$A$2:$A$13,'FY22 Billing Rates'!$C$2:$C$13,,0)*M194*3</f>
        <v>2450.5500000000002</v>
      </c>
      <c r="O194" s="55"/>
      <c r="P194" s="55">
        <v>850</v>
      </c>
      <c r="Q194" s="56">
        <f>_xlfn.XLOOKUP($H194,'FY22 Billing Rates'!$A$2:$A$13,'FY22 Billing Rates'!$C$2:$C$13,,0)*P194*3</f>
        <v>2450.5500000000002</v>
      </c>
      <c r="R194" s="60"/>
      <c r="S194" s="60">
        <v>850</v>
      </c>
      <c r="T194" s="61">
        <f>_xlfn.XLOOKUP($H194,'FY22 Billing Rates'!$A$2:$A$13,'FY22 Billing Rates'!$C$2:$C$13,,0)*S194*3</f>
        <v>2450.5500000000002</v>
      </c>
      <c r="U194" s="64"/>
      <c r="V194" s="64">
        <v>850</v>
      </c>
      <c r="W194" s="65">
        <f>_xlfn.XLOOKUP($H194,'FY22 Billing Rates'!$A$2:$A$13,'FY22 Billing Rates'!$C$2:$C$13,,0)*V194*3</f>
        <v>2450.5500000000002</v>
      </c>
      <c r="X194" s="51">
        <f>N194+Q194+T194+W194</f>
        <v>9802.2000000000007</v>
      </c>
    </row>
    <row r="195" spans="1:25" s="3" customFormat="1" outlineLevel="2" x14ac:dyDescent="0.25">
      <c r="A195" s="16"/>
      <c r="B195" s="12" t="s">
        <v>129</v>
      </c>
      <c r="C195" s="13">
        <v>3710</v>
      </c>
      <c r="D195" s="14">
        <v>4</v>
      </c>
      <c r="E195" s="12" t="s">
        <v>131</v>
      </c>
      <c r="F195" s="12" t="s">
        <v>292</v>
      </c>
      <c r="G195" s="15">
        <v>1</v>
      </c>
      <c r="H195" s="15">
        <v>1</v>
      </c>
      <c r="I195" s="91"/>
      <c r="J195" s="64">
        <v>16695</v>
      </c>
      <c r="K195" s="65">
        <f>_xlfn.XLOOKUP($H195,'FY21 Billing Rates'!$A$2:$A$13,'FY21 Billing Rates'!$C$2:$C$13,,0)*J195*3</f>
        <v>54993.33</v>
      </c>
      <c r="L195" s="47"/>
      <c r="M195" s="47">
        <v>16695</v>
      </c>
      <c r="N195" s="49">
        <f>_xlfn.XLOOKUP($H195,'FY22 Billing Rates'!$A$2:$A$13,'FY22 Billing Rates'!$C$2:$C$13,,0)*M195*3</f>
        <v>48131.684999999998</v>
      </c>
      <c r="O195" s="55"/>
      <c r="P195" s="55">
        <v>16695</v>
      </c>
      <c r="Q195" s="56">
        <f>_xlfn.XLOOKUP($H195,'FY22 Billing Rates'!$A$2:$A$13,'FY22 Billing Rates'!$C$2:$C$13,,0)*P195*3</f>
        <v>48131.684999999998</v>
      </c>
      <c r="R195" s="60"/>
      <c r="S195" s="60">
        <v>16695</v>
      </c>
      <c r="T195" s="61">
        <f>_xlfn.XLOOKUP($H195,'FY22 Billing Rates'!$A$2:$A$13,'FY22 Billing Rates'!$C$2:$C$13,,0)*S195*3</f>
        <v>48131.684999999998</v>
      </c>
      <c r="U195" s="64"/>
      <c r="V195" s="64">
        <v>16695</v>
      </c>
      <c r="W195" s="65">
        <f>_xlfn.XLOOKUP($H195,'FY22 Billing Rates'!$A$2:$A$13,'FY22 Billing Rates'!$C$2:$C$13,,0)*V195*3</f>
        <v>48131.684999999998</v>
      </c>
      <c r="X195" s="51">
        <f>N195+Q195+T195+W195</f>
        <v>192526.74</v>
      </c>
    </row>
    <row r="196" spans="1:25" s="3" customFormat="1" outlineLevel="1" x14ac:dyDescent="0.25">
      <c r="A196" s="128"/>
      <c r="B196" s="129"/>
      <c r="C196" s="130"/>
      <c r="D196" s="131"/>
      <c r="E196" s="129"/>
      <c r="F196" s="137" t="s">
        <v>293</v>
      </c>
      <c r="G196" s="132"/>
      <c r="H196" s="132"/>
      <c r="I196" s="133">
        <v>17545</v>
      </c>
      <c r="J196" s="134"/>
      <c r="K196" s="135"/>
      <c r="L196" s="134"/>
      <c r="M196" s="134">
        <f>SUBTOTAL(9,M194:M195)</f>
        <v>17545</v>
      </c>
      <c r="N196" s="135"/>
      <c r="O196" s="134"/>
      <c r="P196" s="134">
        <f>SUBTOTAL(9,P194:P195)</f>
        <v>17545</v>
      </c>
      <c r="Q196" s="135"/>
      <c r="R196" s="134"/>
      <c r="S196" s="134">
        <f>SUBTOTAL(9,S194:S195)</f>
        <v>17545</v>
      </c>
      <c r="T196" s="135"/>
      <c r="U196" s="134"/>
      <c r="V196" s="134">
        <f>SUBTOTAL(9,V194:V195)</f>
        <v>17545</v>
      </c>
      <c r="W196" s="135"/>
      <c r="X196" s="136"/>
      <c r="Y196" s="3" t="s">
        <v>392</v>
      </c>
    </row>
    <row r="197" spans="1:25" s="33" customFormat="1" outlineLevel="2" x14ac:dyDescent="0.25">
      <c r="A197" s="16"/>
      <c r="B197" s="12" t="s">
        <v>129</v>
      </c>
      <c r="C197" s="13">
        <v>3708</v>
      </c>
      <c r="D197" s="14">
        <v>4</v>
      </c>
      <c r="E197" s="12" t="s">
        <v>130</v>
      </c>
      <c r="F197" s="12" t="s">
        <v>294</v>
      </c>
      <c r="G197" s="15">
        <v>1</v>
      </c>
      <c r="H197" s="15">
        <v>1</v>
      </c>
      <c r="I197" s="91"/>
      <c r="J197" s="64">
        <v>6788</v>
      </c>
      <c r="K197" s="65">
        <f>_xlfn.XLOOKUP($H197,'FY21 Billing Rates'!$A$2:$A$13,'FY21 Billing Rates'!$C$2:$C$13,,0)*J197*3</f>
        <v>22359.671999999999</v>
      </c>
      <c r="L197" s="47"/>
      <c r="M197" s="47">
        <v>6788</v>
      </c>
      <c r="N197" s="49">
        <f>_xlfn.XLOOKUP($H197,'FY22 Billing Rates'!$A$2:$A$13,'FY22 Billing Rates'!$C$2:$C$13,,0)*M197*3</f>
        <v>19569.804</v>
      </c>
      <c r="O197" s="55"/>
      <c r="P197" s="55">
        <v>6788</v>
      </c>
      <c r="Q197" s="56">
        <f>_xlfn.XLOOKUP($H197,'FY22 Billing Rates'!$A$2:$A$13,'FY22 Billing Rates'!$C$2:$C$13,,0)*P197*3</f>
        <v>19569.804</v>
      </c>
      <c r="R197" s="60"/>
      <c r="S197" s="60">
        <v>6788</v>
      </c>
      <c r="T197" s="61">
        <f>_xlfn.XLOOKUP($H197,'FY22 Billing Rates'!$A$2:$A$13,'FY22 Billing Rates'!$C$2:$C$13,,0)*S197*3</f>
        <v>19569.804</v>
      </c>
      <c r="U197" s="64"/>
      <c r="V197" s="64">
        <v>6788</v>
      </c>
      <c r="W197" s="65">
        <f>_xlfn.XLOOKUP($H197,'FY22 Billing Rates'!$A$2:$A$13,'FY22 Billing Rates'!$C$2:$C$13,,0)*V197*3</f>
        <v>19569.804</v>
      </c>
      <c r="X197" s="51">
        <f>N197+Q197+T197+W197</f>
        <v>78279.216</v>
      </c>
    </row>
    <row r="198" spans="1:25" s="3" customFormat="1" outlineLevel="2" x14ac:dyDescent="0.25">
      <c r="A198" s="16"/>
      <c r="B198" s="12" t="s">
        <v>129</v>
      </c>
      <c r="C198" s="13">
        <v>3710</v>
      </c>
      <c r="D198" s="14">
        <v>4</v>
      </c>
      <c r="E198" s="12" t="s">
        <v>131</v>
      </c>
      <c r="F198" s="12" t="s">
        <v>294</v>
      </c>
      <c r="G198" s="15">
        <v>1</v>
      </c>
      <c r="H198" s="15">
        <v>1</v>
      </c>
      <c r="I198" s="91"/>
      <c r="J198" s="64">
        <v>33649</v>
      </c>
      <c r="K198" s="65">
        <f>_xlfn.XLOOKUP($H198,'FY21 Billing Rates'!$A$2:$A$13,'FY21 Billing Rates'!$C$2:$C$13,,0)*J198*3</f>
        <v>110839.80600000001</v>
      </c>
      <c r="L198" s="47"/>
      <c r="M198" s="47">
        <v>33649</v>
      </c>
      <c r="N198" s="49">
        <f>_xlfn.XLOOKUP($H198,'FY22 Billing Rates'!$A$2:$A$13,'FY22 Billing Rates'!$C$2:$C$13,,0)*M198*3</f>
        <v>97010.066999999995</v>
      </c>
      <c r="O198" s="55"/>
      <c r="P198" s="55">
        <v>33649</v>
      </c>
      <c r="Q198" s="56">
        <f>_xlfn.XLOOKUP($H198,'FY22 Billing Rates'!$A$2:$A$13,'FY22 Billing Rates'!$C$2:$C$13,,0)*P198*3</f>
        <v>97010.066999999995</v>
      </c>
      <c r="R198" s="60"/>
      <c r="S198" s="60">
        <v>33649</v>
      </c>
      <c r="T198" s="61">
        <f>_xlfn.XLOOKUP($H198,'FY22 Billing Rates'!$A$2:$A$13,'FY22 Billing Rates'!$C$2:$C$13,,0)*S198*3</f>
        <v>97010.066999999995</v>
      </c>
      <c r="U198" s="64"/>
      <c r="V198" s="64">
        <v>33649</v>
      </c>
      <c r="W198" s="65">
        <f>_xlfn.XLOOKUP($H198,'FY22 Billing Rates'!$A$2:$A$13,'FY22 Billing Rates'!$C$2:$C$13,,0)*V198*3</f>
        <v>97010.066999999995</v>
      </c>
      <c r="X198" s="51">
        <f>N198+Q198+T198+W198</f>
        <v>388040.26799999998</v>
      </c>
    </row>
    <row r="199" spans="1:25" s="3" customFormat="1" outlineLevel="2" x14ac:dyDescent="0.25">
      <c r="A199" s="16"/>
      <c r="B199" s="12" t="s">
        <v>129</v>
      </c>
      <c r="C199" s="13">
        <v>3719</v>
      </c>
      <c r="D199" s="14">
        <v>4</v>
      </c>
      <c r="E199" s="12" t="s">
        <v>132</v>
      </c>
      <c r="F199" s="12" t="s">
        <v>294</v>
      </c>
      <c r="G199" s="15">
        <v>1</v>
      </c>
      <c r="H199" s="15">
        <v>1</v>
      </c>
      <c r="I199" s="91"/>
      <c r="J199" s="64">
        <v>1389</v>
      </c>
      <c r="K199" s="65">
        <f>_xlfn.XLOOKUP($H199,'FY21 Billing Rates'!$A$2:$A$13,'FY21 Billing Rates'!$C$2:$C$13,,0)*J199*3</f>
        <v>4575.366</v>
      </c>
      <c r="L199" s="47"/>
      <c r="M199" s="47">
        <v>1389</v>
      </c>
      <c r="N199" s="49">
        <f>_xlfn.XLOOKUP($H199,'FY22 Billing Rates'!$A$2:$A$13,'FY22 Billing Rates'!$C$2:$C$13,,0)*M199*3</f>
        <v>4004.4870000000001</v>
      </c>
      <c r="O199" s="55"/>
      <c r="P199" s="55">
        <v>1389</v>
      </c>
      <c r="Q199" s="56">
        <f>_xlfn.XLOOKUP($H199,'FY22 Billing Rates'!$A$2:$A$13,'FY22 Billing Rates'!$C$2:$C$13,,0)*P199*3</f>
        <v>4004.4870000000001</v>
      </c>
      <c r="R199" s="60"/>
      <c r="S199" s="60">
        <v>1389</v>
      </c>
      <c r="T199" s="61">
        <f>_xlfn.XLOOKUP($H199,'FY22 Billing Rates'!$A$2:$A$13,'FY22 Billing Rates'!$C$2:$C$13,,0)*S199*3</f>
        <v>4004.4870000000001</v>
      </c>
      <c r="U199" s="64"/>
      <c r="V199" s="64">
        <v>1389</v>
      </c>
      <c r="W199" s="65">
        <f>_xlfn.XLOOKUP($H199,'FY22 Billing Rates'!$A$2:$A$13,'FY22 Billing Rates'!$C$2:$C$13,,0)*V199*3</f>
        <v>4004.4870000000001</v>
      </c>
      <c r="X199" s="51">
        <f>N199+Q199+T199+W199</f>
        <v>16017.948</v>
      </c>
    </row>
    <row r="200" spans="1:25" s="3" customFormat="1" outlineLevel="1" x14ac:dyDescent="0.25">
      <c r="A200" s="128"/>
      <c r="B200" s="129"/>
      <c r="C200" s="130"/>
      <c r="D200" s="131"/>
      <c r="E200" s="129"/>
      <c r="F200" s="137" t="s">
        <v>295</v>
      </c>
      <c r="G200" s="132"/>
      <c r="H200" s="132"/>
      <c r="I200" s="133">
        <v>41826</v>
      </c>
      <c r="J200" s="134"/>
      <c r="K200" s="135"/>
      <c r="L200" s="134"/>
      <c r="M200" s="134">
        <f>SUBTOTAL(9,M197:M199)</f>
        <v>41826</v>
      </c>
      <c r="N200" s="135"/>
      <c r="O200" s="134"/>
      <c r="P200" s="134">
        <f>SUBTOTAL(9,P197:P199)</f>
        <v>41826</v>
      </c>
      <c r="Q200" s="135"/>
      <c r="R200" s="134"/>
      <c r="S200" s="134">
        <f>SUBTOTAL(9,S197:S199)</f>
        <v>41826</v>
      </c>
      <c r="T200" s="135"/>
      <c r="U200" s="134"/>
      <c r="V200" s="134">
        <f>SUBTOTAL(9,V197:V199)</f>
        <v>41826</v>
      </c>
      <c r="W200" s="135"/>
      <c r="X200" s="136"/>
      <c r="Y200" s="3" t="s">
        <v>392</v>
      </c>
    </row>
    <row r="201" spans="1:25" s="33" customFormat="1" outlineLevel="2" x14ac:dyDescent="0.25">
      <c r="A201" s="16"/>
      <c r="B201" s="12" t="s">
        <v>129</v>
      </c>
      <c r="C201" s="13">
        <v>3710</v>
      </c>
      <c r="D201" s="14">
        <v>4</v>
      </c>
      <c r="E201" s="12" t="s">
        <v>131</v>
      </c>
      <c r="F201" s="12" t="s">
        <v>296</v>
      </c>
      <c r="G201" s="15">
        <v>1</v>
      </c>
      <c r="H201" s="15">
        <v>1</v>
      </c>
      <c r="I201" s="91"/>
      <c r="J201" s="64">
        <v>3700</v>
      </c>
      <c r="K201" s="65">
        <f>_xlfn.XLOOKUP($H201,'FY21 Billing Rates'!$A$2:$A$13,'FY21 Billing Rates'!$C$2:$C$13,,0)*J201*3</f>
        <v>12187.800000000001</v>
      </c>
      <c r="L201" s="47"/>
      <c r="M201" s="47">
        <v>3700</v>
      </c>
      <c r="N201" s="49">
        <f>_xlfn.XLOOKUP($H201,'FY22 Billing Rates'!$A$2:$A$13,'FY22 Billing Rates'!$C$2:$C$13,,0)*M201*3</f>
        <v>10667.099999999999</v>
      </c>
      <c r="O201" s="55"/>
      <c r="P201" s="55">
        <v>3700</v>
      </c>
      <c r="Q201" s="56">
        <f>_xlfn.XLOOKUP($H201,'FY22 Billing Rates'!$A$2:$A$13,'FY22 Billing Rates'!$C$2:$C$13,,0)*P201*3</f>
        <v>10667.099999999999</v>
      </c>
      <c r="R201" s="60"/>
      <c r="S201" s="60">
        <v>3700</v>
      </c>
      <c r="T201" s="61">
        <f>_xlfn.XLOOKUP($H201,'FY22 Billing Rates'!$A$2:$A$13,'FY22 Billing Rates'!$C$2:$C$13,,0)*S201*3</f>
        <v>10667.099999999999</v>
      </c>
      <c r="U201" s="64"/>
      <c r="V201" s="64">
        <v>3700</v>
      </c>
      <c r="W201" s="65">
        <f>_xlfn.XLOOKUP($H201,'FY22 Billing Rates'!$A$2:$A$13,'FY22 Billing Rates'!$C$2:$C$13,,0)*V201*3</f>
        <v>10667.099999999999</v>
      </c>
      <c r="X201" s="51">
        <f>N201+Q201+T201+W201</f>
        <v>42668.399999999994</v>
      </c>
    </row>
    <row r="202" spans="1:25" s="33" customFormat="1" outlineLevel="1" x14ac:dyDescent="0.25">
      <c r="A202" s="128"/>
      <c r="B202" s="129"/>
      <c r="C202" s="130"/>
      <c r="D202" s="131"/>
      <c r="E202" s="129"/>
      <c r="F202" s="137" t="s">
        <v>297</v>
      </c>
      <c r="G202" s="132"/>
      <c r="H202" s="132"/>
      <c r="I202" s="133">
        <v>3700</v>
      </c>
      <c r="J202" s="134"/>
      <c r="K202" s="135"/>
      <c r="L202" s="134"/>
      <c r="M202" s="134">
        <f>SUBTOTAL(9,M201:M201)</f>
        <v>3700</v>
      </c>
      <c r="N202" s="135"/>
      <c r="O202" s="134"/>
      <c r="P202" s="134">
        <f>SUBTOTAL(9,P201:P201)</f>
        <v>3700</v>
      </c>
      <c r="Q202" s="135"/>
      <c r="R202" s="134"/>
      <c r="S202" s="134">
        <f>SUBTOTAL(9,S201:S201)</f>
        <v>3700</v>
      </c>
      <c r="T202" s="135"/>
      <c r="U202" s="134"/>
      <c r="V202" s="134">
        <f>SUBTOTAL(9,V201:V201)</f>
        <v>3700</v>
      </c>
      <c r="W202" s="135"/>
      <c r="X202" s="136"/>
      <c r="Y202" s="33" t="s">
        <v>392</v>
      </c>
    </row>
    <row r="203" spans="1:25" s="11" customFormat="1" outlineLevel="2" x14ac:dyDescent="0.25">
      <c r="A203" s="16"/>
      <c r="B203" s="12" t="s">
        <v>46</v>
      </c>
      <c r="C203" s="13">
        <v>1349</v>
      </c>
      <c r="D203" s="14">
        <v>12</v>
      </c>
      <c r="E203" s="12" t="s">
        <v>47</v>
      </c>
      <c r="F203" s="12" t="s">
        <v>298</v>
      </c>
      <c r="G203" s="15">
        <v>3</v>
      </c>
      <c r="H203" s="15">
        <v>8</v>
      </c>
      <c r="I203" s="91"/>
      <c r="J203" s="64">
        <v>30850</v>
      </c>
      <c r="K203" s="65">
        <f>_xlfn.XLOOKUP($H203,'FY21 Billing Rates'!$A$2:$A$13,'FY21 Billing Rates'!$C$2:$C$13,,0)*J203*3</f>
        <v>0</v>
      </c>
      <c r="L203" s="47"/>
      <c r="M203" s="47"/>
      <c r="N203" s="49">
        <f>_xlfn.XLOOKUP($H203,'FY22 Billing Rates'!$A$2:$A$13,'FY22 Billing Rates'!$C$2:$C$13,,0)*M203*3</f>
        <v>0</v>
      </c>
      <c r="O203" s="55"/>
      <c r="P203" s="55">
        <v>30850</v>
      </c>
      <c r="Q203" s="56">
        <f>_xlfn.XLOOKUP($H203,'FY22 Billing Rates'!$A$2:$A$13,'FY22 Billing Rates'!$C$2:$C$13,,0)*P203*3</f>
        <v>0</v>
      </c>
      <c r="R203" s="60"/>
      <c r="S203" s="60">
        <v>30850</v>
      </c>
      <c r="T203" s="61">
        <f>_xlfn.XLOOKUP($H203,'FY22 Billing Rates'!$A$2:$A$13,'FY22 Billing Rates'!$C$2:$C$13,,0)*S203*3</f>
        <v>0</v>
      </c>
      <c r="U203" s="64"/>
      <c r="V203" s="64">
        <v>30850</v>
      </c>
      <c r="W203" s="65">
        <f>_xlfn.XLOOKUP($H203,'FY22 Billing Rates'!$A$2:$A$13,'FY22 Billing Rates'!$C$2:$C$13,,0)*V203*3</f>
        <v>0</v>
      </c>
      <c r="X203" s="51">
        <f>N203+Q203+T203+W203</f>
        <v>0</v>
      </c>
    </row>
    <row r="204" spans="1:25" s="33" customFormat="1" outlineLevel="2" x14ac:dyDescent="0.25">
      <c r="A204" s="16"/>
      <c r="B204" s="12" t="s">
        <v>137</v>
      </c>
      <c r="C204" s="13">
        <v>3774</v>
      </c>
      <c r="D204" s="14">
        <v>4</v>
      </c>
      <c r="E204" s="12" t="s">
        <v>138</v>
      </c>
      <c r="F204" s="12" t="s">
        <v>298</v>
      </c>
      <c r="G204" s="15">
        <v>3</v>
      </c>
      <c r="H204" s="15">
        <v>3</v>
      </c>
      <c r="I204" s="91"/>
      <c r="J204" s="64">
        <v>6300</v>
      </c>
      <c r="K204" s="65">
        <f>_xlfn.XLOOKUP($H204,'FY21 Billing Rates'!$A$2:$A$13,'FY21 Billing Rates'!$C$2:$C$13,,0)*J204*3</f>
        <v>6615</v>
      </c>
      <c r="L204" s="47"/>
      <c r="M204" s="47">
        <v>6300</v>
      </c>
      <c r="N204" s="49">
        <f>_xlfn.XLOOKUP($H204,'FY22 Billing Rates'!$A$2:$A$13,'FY22 Billing Rates'!$C$2:$C$13,,0)*M204*3</f>
        <v>6615</v>
      </c>
      <c r="O204" s="55"/>
      <c r="P204" s="55">
        <v>6300</v>
      </c>
      <c r="Q204" s="56">
        <f>_xlfn.XLOOKUP($H204,'FY22 Billing Rates'!$A$2:$A$13,'FY22 Billing Rates'!$C$2:$C$13,,0)*P204*3</f>
        <v>6615</v>
      </c>
      <c r="R204" s="60"/>
      <c r="S204" s="60">
        <v>6300</v>
      </c>
      <c r="T204" s="61">
        <f>_xlfn.XLOOKUP($H204,'FY22 Billing Rates'!$A$2:$A$13,'FY22 Billing Rates'!$C$2:$C$13,,0)*S204*3</f>
        <v>6615</v>
      </c>
      <c r="U204" s="64"/>
      <c r="V204" s="64">
        <v>6300</v>
      </c>
      <c r="W204" s="65">
        <f>_xlfn.XLOOKUP($H204,'FY22 Billing Rates'!$A$2:$A$13,'FY22 Billing Rates'!$C$2:$C$13,,0)*V204*3</f>
        <v>6615</v>
      </c>
      <c r="X204" s="51">
        <f>N204+Q204+T204+W204</f>
        <v>26460</v>
      </c>
    </row>
    <row r="205" spans="1:25" s="33" customFormat="1" outlineLevel="1" x14ac:dyDescent="0.25">
      <c r="A205" s="128"/>
      <c r="B205" s="129"/>
      <c r="C205" s="130"/>
      <c r="D205" s="131"/>
      <c r="E205" s="129"/>
      <c r="F205" s="137" t="s">
        <v>299</v>
      </c>
      <c r="G205" s="132"/>
      <c r="H205" s="132"/>
      <c r="I205" s="133">
        <v>37150</v>
      </c>
      <c r="J205" s="134"/>
      <c r="K205" s="135"/>
      <c r="L205" s="134"/>
      <c r="M205" s="134">
        <f>SUM(M204)</f>
        <v>6300</v>
      </c>
      <c r="N205" s="135"/>
      <c r="O205" s="134"/>
      <c r="P205" s="134">
        <f>SUM(P204)</f>
        <v>6300</v>
      </c>
      <c r="Q205" s="135"/>
      <c r="R205" s="134"/>
      <c r="S205" s="134">
        <f>SUM(S204)</f>
        <v>6300</v>
      </c>
      <c r="T205" s="135"/>
      <c r="U205" s="134"/>
      <c r="V205" s="134">
        <f>SUM(V204)</f>
        <v>6300</v>
      </c>
      <c r="W205" s="135"/>
      <c r="X205" s="136"/>
      <c r="Y205" s="33" t="s">
        <v>392</v>
      </c>
    </row>
    <row r="206" spans="1:25" s="3" customFormat="1" outlineLevel="2" x14ac:dyDescent="0.25">
      <c r="A206" s="16"/>
      <c r="B206" s="12" t="s">
        <v>120</v>
      </c>
      <c r="C206" s="13">
        <v>3208</v>
      </c>
      <c r="D206" s="14">
        <v>4</v>
      </c>
      <c r="E206" s="12" t="s">
        <v>121</v>
      </c>
      <c r="F206" s="12" t="s">
        <v>303</v>
      </c>
      <c r="G206" s="15">
        <v>1</v>
      </c>
      <c r="H206" s="15">
        <v>1</v>
      </c>
      <c r="I206" s="91"/>
      <c r="J206" s="64">
        <v>18411</v>
      </c>
      <c r="K206" s="65">
        <f>_xlfn.XLOOKUP($H206,'FY21 Billing Rates'!$A$2:$A$13,'FY21 Billing Rates'!$C$2:$C$13,,0)*J206*3</f>
        <v>60645.834000000003</v>
      </c>
      <c r="L206" s="47"/>
      <c r="M206" s="47">
        <v>18758</v>
      </c>
      <c r="N206" s="49">
        <f>_xlfn.XLOOKUP($H206,'FY22 Billing Rates'!$A$2:$A$13,'FY22 Billing Rates'!$C$2:$C$13,,0)*M206*3</f>
        <v>54079.313999999998</v>
      </c>
      <c r="O206" s="55"/>
      <c r="P206" s="55">
        <v>18758</v>
      </c>
      <c r="Q206" s="56">
        <f>_xlfn.XLOOKUP($H206,'FY22 Billing Rates'!$A$2:$A$13,'FY22 Billing Rates'!$C$2:$C$13,,0)*P206*3</f>
        <v>54079.313999999998</v>
      </c>
      <c r="R206" s="60"/>
      <c r="S206" s="60">
        <v>18758</v>
      </c>
      <c r="T206" s="61">
        <f>_xlfn.XLOOKUP($H206,'FY22 Billing Rates'!$A$2:$A$13,'FY22 Billing Rates'!$C$2:$C$13,,0)*S206*3</f>
        <v>54079.313999999998</v>
      </c>
      <c r="U206" s="64"/>
      <c r="V206" s="64">
        <v>18758</v>
      </c>
      <c r="W206" s="65">
        <f>_xlfn.XLOOKUP($H206,'FY22 Billing Rates'!$A$2:$A$13,'FY22 Billing Rates'!$C$2:$C$13,,0)*V206*3</f>
        <v>54079.313999999998</v>
      </c>
      <c r="X206" s="51">
        <f>N206+Q206+T206+W206</f>
        <v>216317.25599999999</v>
      </c>
    </row>
    <row r="207" spans="1:25" s="11" customFormat="1" outlineLevel="2" x14ac:dyDescent="0.25">
      <c r="A207" s="16"/>
      <c r="B207" s="12" t="s">
        <v>120</v>
      </c>
      <c r="C207" s="13">
        <v>3209</v>
      </c>
      <c r="D207" s="14">
        <v>4</v>
      </c>
      <c r="E207" s="12" t="s">
        <v>121</v>
      </c>
      <c r="F207" s="12" t="s">
        <v>303</v>
      </c>
      <c r="G207" s="15">
        <v>1</v>
      </c>
      <c r="H207" s="15">
        <v>1</v>
      </c>
      <c r="I207" s="91"/>
      <c r="J207" s="64">
        <v>1389</v>
      </c>
      <c r="K207" s="65">
        <f>_xlfn.XLOOKUP($H207,'FY21 Billing Rates'!$A$2:$A$13,'FY21 Billing Rates'!$C$2:$C$13,,0)*J207*3</f>
        <v>4575.366</v>
      </c>
      <c r="L207" s="47"/>
      <c r="M207" s="47">
        <v>1389</v>
      </c>
      <c r="N207" s="49">
        <f>_xlfn.XLOOKUP($H207,'FY22 Billing Rates'!$A$2:$A$13,'FY22 Billing Rates'!$C$2:$C$13,,0)*M207*3</f>
        <v>4004.4870000000001</v>
      </c>
      <c r="O207" s="55"/>
      <c r="P207" s="55">
        <v>1389</v>
      </c>
      <c r="Q207" s="56">
        <f>_xlfn.XLOOKUP($H207,'FY22 Billing Rates'!$A$2:$A$13,'FY22 Billing Rates'!$C$2:$C$13,,0)*P207*3</f>
        <v>4004.4870000000001</v>
      </c>
      <c r="R207" s="60"/>
      <c r="S207" s="60">
        <v>1389</v>
      </c>
      <c r="T207" s="61">
        <f>_xlfn.XLOOKUP($H207,'FY22 Billing Rates'!$A$2:$A$13,'FY22 Billing Rates'!$C$2:$C$13,,0)*S207*3</f>
        <v>4004.4870000000001</v>
      </c>
      <c r="U207" s="64"/>
      <c r="V207" s="64">
        <v>1389</v>
      </c>
      <c r="W207" s="65">
        <f>_xlfn.XLOOKUP($H207,'FY22 Billing Rates'!$A$2:$A$13,'FY22 Billing Rates'!$C$2:$C$13,,0)*V207*3</f>
        <v>4004.4870000000001</v>
      </c>
      <c r="X207" s="51">
        <f>N207+Q207+T207+W207</f>
        <v>16017.948</v>
      </c>
    </row>
    <row r="208" spans="1:25" s="11" customFormat="1" outlineLevel="1" x14ac:dyDescent="0.25">
      <c r="A208" s="128"/>
      <c r="B208" s="129"/>
      <c r="C208" s="130"/>
      <c r="D208" s="131"/>
      <c r="E208" s="129"/>
      <c r="F208" s="137" t="s">
        <v>304</v>
      </c>
      <c r="G208" s="132"/>
      <c r="H208" s="132"/>
      <c r="I208" s="133">
        <v>19800</v>
      </c>
      <c r="J208" s="134"/>
      <c r="K208" s="135"/>
      <c r="L208" s="134"/>
      <c r="M208" s="134">
        <f>SUBTOTAL(9,M206:M207)</f>
        <v>20147</v>
      </c>
      <c r="N208" s="135"/>
      <c r="O208" s="134"/>
      <c r="P208" s="134">
        <f>SUBTOTAL(9,P206:P207)</f>
        <v>20147</v>
      </c>
      <c r="Q208" s="135"/>
      <c r="R208" s="134"/>
      <c r="S208" s="134">
        <f>SUBTOTAL(9,S206:S207)</f>
        <v>20147</v>
      </c>
      <c r="T208" s="135"/>
      <c r="U208" s="134"/>
      <c r="V208" s="134">
        <f>SUBTOTAL(9,V206:V207)</f>
        <v>20147</v>
      </c>
      <c r="W208" s="135"/>
      <c r="X208" s="136"/>
      <c r="Y208" s="11" t="s">
        <v>392</v>
      </c>
    </row>
    <row r="209" spans="1:25" s="3" customFormat="1" outlineLevel="2" x14ac:dyDescent="0.25">
      <c r="A209" s="16"/>
      <c r="B209" s="12" t="s">
        <v>175</v>
      </c>
      <c r="C209" s="13">
        <v>4735</v>
      </c>
      <c r="D209" s="14">
        <v>4</v>
      </c>
      <c r="E209" s="12" t="s">
        <v>187</v>
      </c>
      <c r="F209" s="12" t="s">
        <v>305</v>
      </c>
      <c r="G209" s="15">
        <v>3</v>
      </c>
      <c r="H209" s="15">
        <v>3</v>
      </c>
      <c r="I209" s="91"/>
      <c r="J209" s="64">
        <v>9723</v>
      </c>
      <c r="K209" s="65">
        <f>_xlfn.XLOOKUP($H209,'FY21 Billing Rates'!$A$2:$A$13,'FY21 Billing Rates'!$C$2:$C$13,,0)*J209*3</f>
        <v>10209.15</v>
      </c>
      <c r="L209" s="47"/>
      <c r="M209" s="47">
        <v>9723</v>
      </c>
      <c r="N209" s="49">
        <f>_xlfn.XLOOKUP($H209,'FY22 Billing Rates'!$A$2:$A$13,'FY22 Billing Rates'!$C$2:$C$13,,0)*M209*3</f>
        <v>10209.15</v>
      </c>
      <c r="O209" s="55"/>
      <c r="P209" s="55">
        <v>9723</v>
      </c>
      <c r="Q209" s="56">
        <f>_xlfn.XLOOKUP($H209,'FY22 Billing Rates'!$A$2:$A$13,'FY22 Billing Rates'!$C$2:$C$13,,0)*P209*3</f>
        <v>10209.15</v>
      </c>
      <c r="R209" s="60"/>
      <c r="S209" s="60">
        <v>9723</v>
      </c>
      <c r="T209" s="61">
        <f>_xlfn.XLOOKUP($H209,'FY22 Billing Rates'!$A$2:$A$13,'FY22 Billing Rates'!$C$2:$C$13,,0)*S209*3</f>
        <v>10209.15</v>
      </c>
      <c r="U209" s="64"/>
      <c r="V209" s="64">
        <v>9723</v>
      </c>
      <c r="W209" s="65">
        <f>_xlfn.XLOOKUP($H209,'FY22 Billing Rates'!$A$2:$A$13,'FY22 Billing Rates'!$C$2:$C$13,,0)*V209*3</f>
        <v>10209.15</v>
      </c>
      <c r="X209" s="51">
        <f>N209+Q209+T209+W209</f>
        <v>40836.6</v>
      </c>
    </row>
    <row r="210" spans="1:25" s="3" customFormat="1" outlineLevel="1" x14ac:dyDescent="0.25">
      <c r="A210" s="128"/>
      <c r="B210" s="129"/>
      <c r="C210" s="130"/>
      <c r="D210" s="131"/>
      <c r="E210" s="129"/>
      <c r="F210" s="137" t="s">
        <v>306</v>
      </c>
      <c r="G210" s="132"/>
      <c r="H210" s="132"/>
      <c r="I210" s="133">
        <v>9723</v>
      </c>
      <c r="J210" s="134"/>
      <c r="K210" s="135"/>
      <c r="L210" s="134"/>
      <c r="M210" s="134">
        <f>SUBTOTAL(9,M209:M209)</f>
        <v>9723</v>
      </c>
      <c r="N210" s="135"/>
      <c r="O210" s="134"/>
      <c r="P210" s="134">
        <f>SUBTOTAL(9,P209:P209)</f>
        <v>9723</v>
      </c>
      <c r="Q210" s="135"/>
      <c r="R210" s="134"/>
      <c r="S210" s="134">
        <f>SUBTOTAL(9,S209:S209)</f>
        <v>9723</v>
      </c>
      <c r="T210" s="135"/>
      <c r="U210" s="134"/>
      <c r="V210" s="134">
        <f>SUBTOTAL(9,V209:V209)</f>
        <v>9723</v>
      </c>
      <c r="W210" s="135"/>
      <c r="X210" s="136"/>
      <c r="Y210" s="3" t="s">
        <v>392</v>
      </c>
    </row>
    <row r="211" spans="1:25" s="3" customFormat="1" outlineLevel="2" x14ac:dyDescent="0.25">
      <c r="A211" s="16"/>
      <c r="B211" s="12" t="s">
        <v>137</v>
      </c>
      <c r="C211" s="13">
        <v>3774</v>
      </c>
      <c r="D211" s="14">
        <v>4</v>
      </c>
      <c r="E211" s="12" t="s">
        <v>138</v>
      </c>
      <c r="F211" s="12" t="s">
        <v>364</v>
      </c>
      <c r="G211" s="15">
        <v>2</v>
      </c>
      <c r="H211" s="15">
        <v>2</v>
      </c>
      <c r="I211" s="91"/>
      <c r="J211" s="64">
        <v>14572</v>
      </c>
      <c r="K211" s="65">
        <f>_xlfn.XLOOKUP($H211,'FY21 Billing Rates'!$A$2:$A$13,'FY21 Billing Rates'!$C$2:$C$13,,0)*J211*3</f>
        <v>24043.800000000003</v>
      </c>
      <c r="L211" s="47"/>
      <c r="M211" s="47">
        <v>14572</v>
      </c>
      <c r="N211" s="49">
        <f>_xlfn.XLOOKUP($H211,'FY22 Billing Rates'!$A$2:$A$13,'FY22 Billing Rates'!$C$2:$C$13,,0)*M211*3</f>
        <v>24043.800000000003</v>
      </c>
      <c r="O211" s="55"/>
      <c r="P211" s="55">
        <v>14572</v>
      </c>
      <c r="Q211" s="56">
        <f>_xlfn.XLOOKUP($H211,'FY22 Billing Rates'!$A$2:$A$13,'FY22 Billing Rates'!$C$2:$C$13,,0)*P211*3</f>
        <v>24043.800000000003</v>
      </c>
      <c r="R211" s="60"/>
      <c r="S211" s="60">
        <v>14572</v>
      </c>
      <c r="T211" s="61">
        <f>_xlfn.XLOOKUP($H211,'FY22 Billing Rates'!$A$2:$A$13,'FY22 Billing Rates'!$C$2:$C$13,,0)*S211*3</f>
        <v>24043.800000000003</v>
      </c>
      <c r="U211" s="64"/>
      <c r="V211" s="64">
        <v>14572</v>
      </c>
      <c r="W211" s="65">
        <f>_xlfn.XLOOKUP($H211,'FY22 Billing Rates'!$A$2:$A$13,'FY22 Billing Rates'!$C$2:$C$13,,0)*V211*3</f>
        <v>24043.800000000003</v>
      </c>
      <c r="X211" s="51">
        <f>N211+Q211+T211+W211</f>
        <v>96175.200000000012</v>
      </c>
    </row>
    <row r="212" spans="1:25" s="3" customFormat="1" outlineLevel="1" x14ac:dyDescent="0.25">
      <c r="A212" s="128"/>
      <c r="B212" s="129"/>
      <c r="C212" s="130"/>
      <c r="D212" s="131"/>
      <c r="E212" s="129"/>
      <c r="F212" s="137" t="s">
        <v>378</v>
      </c>
      <c r="G212" s="132"/>
      <c r="H212" s="132"/>
      <c r="I212" s="133">
        <v>14572</v>
      </c>
      <c r="J212" s="134"/>
      <c r="K212" s="135"/>
      <c r="L212" s="134"/>
      <c r="M212" s="134"/>
      <c r="N212" s="135"/>
      <c r="O212" s="134"/>
      <c r="P212" s="134"/>
      <c r="Q212" s="135"/>
      <c r="R212" s="134"/>
      <c r="S212" s="134">
        <f>SUBTOTAL(9,S211:S211)</f>
        <v>14572</v>
      </c>
      <c r="T212" s="135"/>
      <c r="U212" s="134"/>
      <c r="V212" s="134"/>
      <c r="W212" s="135"/>
      <c r="X212" s="136"/>
      <c r="Y212" s="3" t="s">
        <v>392</v>
      </c>
    </row>
    <row r="213" spans="1:25" s="3" customFormat="1" outlineLevel="2" x14ac:dyDescent="0.25">
      <c r="A213" s="16"/>
      <c r="B213" s="12" t="s">
        <v>139</v>
      </c>
      <c r="C213" s="13">
        <v>3775</v>
      </c>
      <c r="D213" s="14">
        <v>4</v>
      </c>
      <c r="E213" s="12" t="s">
        <v>140</v>
      </c>
      <c r="F213" s="12" t="s">
        <v>363</v>
      </c>
      <c r="G213" s="15">
        <v>2</v>
      </c>
      <c r="H213" s="15">
        <v>2</v>
      </c>
      <c r="I213" s="91"/>
      <c r="J213" s="64">
        <v>14572</v>
      </c>
      <c r="K213" s="65">
        <f>_xlfn.XLOOKUP($H213,'FY21 Billing Rates'!$A$2:$A$13,'FY21 Billing Rates'!$C$2:$C$13,,0)*J213*3</f>
        <v>24043.800000000003</v>
      </c>
      <c r="L213" s="47"/>
      <c r="M213" s="47">
        <v>14572</v>
      </c>
      <c r="N213" s="49">
        <f>_xlfn.XLOOKUP($H213,'FY22 Billing Rates'!$A$2:$A$13,'FY22 Billing Rates'!$C$2:$C$13,,0)*M213*3</f>
        <v>24043.800000000003</v>
      </c>
      <c r="O213" s="55"/>
      <c r="P213" s="55">
        <v>14572</v>
      </c>
      <c r="Q213" s="56">
        <f>_xlfn.XLOOKUP($H213,'FY22 Billing Rates'!$A$2:$A$13,'FY22 Billing Rates'!$C$2:$C$13,,0)*P213*3</f>
        <v>24043.800000000003</v>
      </c>
      <c r="R213" s="60"/>
      <c r="S213" s="60">
        <v>14572</v>
      </c>
      <c r="T213" s="61">
        <f>_xlfn.XLOOKUP($H213,'FY22 Billing Rates'!$A$2:$A$13,'FY22 Billing Rates'!$C$2:$C$13,,0)*S213*3</f>
        <v>24043.800000000003</v>
      </c>
      <c r="U213" s="64"/>
      <c r="V213" s="64">
        <v>14572</v>
      </c>
      <c r="W213" s="65">
        <f>_xlfn.XLOOKUP($H213,'FY22 Billing Rates'!$A$2:$A$13,'FY22 Billing Rates'!$C$2:$C$13,,0)*V213*3</f>
        <v>24043.800000000003</v>
      </c>
      <c r="X213" s="51">
        <f>N213+Q213+T213+W213</f>
        <v>96175.200000000012</v>
      </c>
    </row>
    <row r="214" spans="1:25" s="3" customFormat="1" outlineLevel="1" x14ac:dyDescent="0.25">
      <c r="A214" s="128"/>
      <c r="B214" s="129"/>
      <c r="C214" s="130"/>
      <c r="D214" s="131"/>
      <c r="E214" s="129"/>
      <c r="F214" s="137" t="s">
        <v>379</v>
      </c>
      <c r="G214" s="132"/>
      <c r="H214" s="132"/>
      <c r="I214" s="133">
        <v>14572</v>
      </c>
      <c r="J214" s="134"/>
      <c r="K214" s="135"/>
      <c r="L214" s="134"/>
      <c r="M214" s="134"/>
      <c r="N214" s="135"/>
      <c r="O214" s="134"/>
      <c r="P214" s="134"/>
      <c r="Q214" s="135"/>
      <c r="R214" s="134"/>
      <c r="S214" s="134">
        <f>SUBTOTAL(9,S213:S213)</f>
        <v>14572</v>
      </c>
      <c r="T214" s="135"/>
      <c r="U214" s="134"/>
      <c r="V214" s="134"/>
      <c r="W214" s="135"/>
      <c r="X214" s="136"/>
      <c r="Y214" s="3" t="s">
        <v>392</v>
      </c>
    </row>
    <row r="215" spans="1:25" s="3" customFormat="1" outlineLevel="2" x14ac:dyDescent="0.25">
      <c r="A215" s="16"/>
      <c r="B215" s="12" t="s">
        <v>46</v>
      </c>
      <c r="C215" s="13">
        <v>1349</v>
      </c>
      <c r="D215" s="14">
        <v>4</v>
      </c>
      <c r="E215" s="12" t="s">
        <v>47</v>
      </c>
      <c r="F215" s="12" t="s">
        <v>309</v>
      </c>
      <c r="G215" s="15">
        <v>1</v>
      </c>
      <c r="H215" s="15">
        <v>8</v>
      </c>
      <c r="I215" s="91"/>
      <c r="J215" s="64">
        <v>1381</v>
      </c>
      <c r="K215" s="65">
        <f>_xlfn.XLOOKUP($H215,'FY21 Billing Rates'!$A$2:$A$13,'FY21 Billing Rates'!$C$2:$C$13,,0)*J215*3</f>
        <v>0</v>
      </c>
      <c r="L215" s="47"/>
      <c r="M215" s="47">
        <v>1381</v>
      </c>
      <c r="N215" s="49">
        <f>_xlfn.XLOOKUP($H215,'FY22 Billing Rates'!$A$2:$A$13,'FY22 Billing Rates'!$C$2:$C$13,,0)*M215*3</f>
        <v>0</v>
      </c>
      <c r="O215" s="55"/>
      <c r="P215" s="55">
        <v>1381</v>
      </c>
      <c r="Q215" s="56">
        <f>_xlfn.XLOOKUP($H215,'FY22 Billing Rates'!$A$2:$A$13,'FY22 Billing Rates'!$C$2:$C$13,,0)*P215*3</f>
        <v>0</v>
      </c>
      <c r="R215" s="60"/>
      <c r="S215" s="60">
        <v>1381</v>
      </c>
      <c r="T215" s="61">
        <f>_xlfn.XLOOKUP($H215,'FY22 Billing Rates'!$A$2:$A$13,'FY22 Billing Rates'!$C$2:$C$13,,0)*S215*3</f>
        <v>0</v>
      </c>
      <c r="U215" s="64"/>
      <c r="V215" s="64">
        <v>1381</v>
      </c>
      <c r="W215" s="65">
        <f>_xlfn.XLOOKUP($H215,'FY22 Billing Rates'!$A$2:$A$13,'FY22 Billing Rates'!$C$2:$C$13,,0)*V215*3</f>
        <v>0</v>
      </c>
      <c r="X215" s="51">
        <f t="shared" ref="X215:X224" si="10">N215+Q215+T215+W215</f>
        <v>0</v>
      </c>
    </row>
    <row r="216" spans="1:25" s="3" customFormat="1" outlineLevel="2" x14ac:dyDescent="0.25">
      <c r="A216" s="16"/>
      <c r="B216" s="12" t="s">
        <v>135</v>
      </c>
      <c r="C216" s="13">
        <v>3743</v>
      </c>
      <c r="D216" s="14">
        <v>4</v>
      </c>
      <c r="E216" s="12" t="s">
        <v>136</v>
      </c>
      <c r="F216" s="12" t="s">
        <v>309</v>
      </c>
      <c r="G216" s="15">
        <v>1</v>
      </c>
      <c r="H216" s="15">
        <v>1</v>
      </c>
      <c r="I216" s="91"/>
      <c r="J216" s="64">
        <v>13571</v>
      </c>
      <c r="K216" s="65">
        <f>_xlfn.XLOOKUP($H216,'FY21 Billing Rates'!$A$2:$A$13,'FY21 Billing Rates'!$C$2:$C$13,,0)*J216*3</f>
        <v>44702.874000000003</v>
      </c>
      <c r="L216" s="47"/>
      <c r="M216" s="47">
        <v>13571</v>
      </c>
      <c r="N216" s="49">
        <f>_xlfn.XLOOKUP($H216,'FY22 Billing Rates'!$A$2:$A$13,'FY22 Billing Rates'!$C$2:$C$13,,0)*M216*3</f>
        <v>39125.192999999999</v>
      </c>
      <c r="O216" s="55"/>
      <c r="P216" s="55">
        <v>13571</v>
      </c>
      <c r="Q216" s="56">
        <f>_xlfn.XLOOKUP($H216,'FY22 Billing Rates'!$A$2:$A$13,'FY22 Billing Rates'!$C$2:$C$13,,0)*P216*3</f>
        <v>39125.192999999999</v>
      </c>
      <c r="R216" s="60"/>
      <c r="S216" s="60">
        <v>13571</v>
      </c>
      <c r="T216" s="61">
        <f>_xlfn.XLOOKUP($H216,'FY22 Billing Rates'!$A$2:$A$13,'FY22 Billing Rates'!$C$2:$C$13,,0)*S216*3</f>
        <v>39125.192999999999</v>
      </c>
      <c r="U216" s="64"/>
      <c r="V216" s="64">
        <v>13571</v>
      </c>
      <c r="W216" s="65">
        <f>_xlfn.XLOOKUP($H216,'FY22 Billing Rates'!$A$2:$A$13,'FY22 Billing Rates'!$C$2:$C$13,,0)*V216*3</f>
        <v>39125.192999999999</v>
      </c>
      <c r="X216" s="51">
        <f t="shared" si="10"/>
        <v>156500.772</v>
      </c>
    </row>
    <row r="217" spans="1:25" s="3" customFormat="1" outlineLevel="2" x14ac:dyDescent="0.25">
      <c r="A217" s="16"/>
      <c r="B217" s="12" t="s">
        <v>135</v>
      </c>
      <c r="C217" s="13">
        <v>3743</v>
      </c>
      <c r="D217" s="14">
        <v>4</v>
      </c>
      <c r="E217" s="12" t="s">
        <v>136</v>
      </c>
      <c r="F217" s="12" t="s">
        <v>309</v>
      </c>
      <c r="G217" s="15">
        <v>3</v>
      </c>
      <c r="H217" s="15">
        <v>3</v>
      </c>
      <c r="I217" s="91"/>
      <c r="J217" s="64">
        <v>964</v>
      </c>
      <c r="K217" s="65">
        <f>_xlfn.XLOOKUP($H217,'FY21 Billing Rates'!$A$2:$A$13,'FY21 Billing Rates'!$C$2:$C$13,,0)*J217*3</f>
        <v>1012.1999999999999</v>
      </c>
      <c r="L217" s="47"/>
      <c r="M217" s="47">
        <v>964</v>
      </c>
      <c r="N217" s="49">
        <f>_xlfn.XLOOKUP($H217,'FY22 Billing Rates'!$A$2:$A$13,'FY22 Billing Rates'!$C$2:$C$13,,0)*M217*3</f>
        <v>1012.1999999999999</v>
      </c>
      <c r="O217" s="55"/>
      <c r="P217" s="55">
        <v>964</v>
      </c>
      <c r="Q217" s="56">
        <f>_xlfn.XLOOKUP($H217,'FY22 Billing Rates'!$A$2:$A$13,'FY22 Billing Rates'!$C$2:$C$13,,0)*P217*3</f>
        <v>1012.1999999999999</v>
      </c>
      <c r="R217" s="60"/>
      <c r="S217" s="60">
        <v>964</v>
      </c>
      <c r="T217" s="61">
        <f>_xlfn.XLOOKUP($H217,'FY22 Billing Rates'!$A$2:$A$13,'FY22 Billing Rates'!$C$2:$C$13,,0)*S217*3</f>
        <v>1012.1999999999999</v>
      </c>
      <c r="U217" s="64"/>
      <c r="V217" s="64">
        <v>964</v>
      </c>
      <c r="W217" s="65">
        <f>_xlfn.XLOOKUP($H217,'FY22 Billing Rates'!$A$2:$A$13,'FY22 Billing Rates'!$C$2:$C$13,,0)*V217*3</f>
        <v>1012.1999999999999</v>
      </c>
      <c r="X217" s="51">
        <f t="shared" si="10"/>
        <v>4048.7999999999997</v>
      </c>
    </row>
    <row r="218" spans="1:25" s="3" customFormat="1" outlineLevel="2" x14ac:dyDescent="0.25">
      <c r="A218" s="16"/>
      <c r="B218" s="12" t="s">
        <v>143</v>
      </c>
      <c r="C218" s="13">
        <v>3816</v>
      </c>
      <c r="D218" s="14">
        <v>4</v>
      </c>
      <c r="E218" s="12" t="s">
        <v>144</v>
      </c>
      <c r="F218" s="12" t="s">
        <v>309</v>
      </c>
      <c r="G218" s="15">
        <v>1</v>
      </c>
      <c r="H218" s="15">
        <v>1</v>
      </c>
      <c r="I218" s="91"/>
      <c r="J218" s="64">
        <v>10932</v>
      </c>
      <c r="K218" s="65">
        <f>_xlfn.XLOOKUP($H218,'FY21 Billing Rates'!$A$2:$A$13,'FY21 Billing Rates'!$C$2:$C$13,,0)*J218*3</f>
        <v>36010.008000000002</v>
      </c>
      <c r="L218" s="47"/>
      <c r="M218" s="47">
        <v>10932</v>
      </c>
      <c r="N218" s="49">
        <f>_xlfn.XLOOKUP($H218,'FY22 Billing Rates'!$A$2:$A$13,'FY22 Billing Rates'!$C$2:$C$13,,0)*M218*3</f>
        <v>31516.955999999998</v>
      </c>
      <c r="O218" s="55"/>
      <c r="P218" s="55">
        <v>10932</v>
      </c>
      <c r="Q218" s="56">
        <f>_xlfn.XLOOKUP($H218,'FY22 Billing Rates'!$A$2:$A$13,'FY22 Billing Rates'!$C$2:$C$13,,0)*P218*3</f>
        <v>31516.955999999998</v>
      </c>
      <c r="R218" s="60"/>
      <c r="S218" s="60">
        <v>10932</v>
      </c>
      <c r="T218" s="61">
        <f>_xlfn.XLOOKUP($H218,'FY22 Billing Rates'!$A$2:$A$13,'FY22 Billing Rates'!$C$2:$C$13,,0)*S218*3</f>
        <v>31516.955999999998</v>
      </c>
      <c r="U218" s="64"/>
      <c r="V218" s="64">
        <v>10932</v>
      </c>
      <c r="W218" s="65">
        <f>_xlfn.XLOOKUP($H218,'FY22 Billing Rates'!$A$2:$A$13,'FY22 Billing Rates'!$C$2:$C$13,,0)*V218*3</f>
        <v>31516.955999999998</v>
      </c>
      <c r="X218" s="51">
        <f t="shared" si="10"/>
        <v>126067.82399999999</v>
      </c>
    </row>
    <row r="219" spans="1:25" s="3" customFormat="1" outlineLevel="2" x14ac:dyDescent="0.25">
      <c r="A219" s="16"/>
      <c r="B219" s="12" t="s">
        <v>143</v>
      </c>
      <c r="C219" s="13">
        <v>3816</v>
      </c>
      <c r="D219" s="14">
        <v>4</v>
      </c>
      <c r="E219" s="12" t="s">
        <v>144</v>
      </c>
      <c r="F219" s="12" t="s">
        <v>309</v>
      </c>
      <c r="G219" s="15">
        <v>3</v>
      </c>
      <c r="H219" s="15">
        <v>3</v>
      </c>
      <c r="I219" s="91"/>
      <c r="J219" s="64">
        <v>1796</v>
      </c>
      <c r="K219" s="65">
        <f>_xlfn.XLOOKUP($H219,'FY21 Billing Rates'!$A$2:$A$13,'FY21 Billing Rates'!$C$2:$C$13,,0)*J219*3</f>
        <v>1885.7999999999997</v>
      </c>
      <c r="L219" s="47"/>
      <c r="M219" s="47">
        <v>1796</v>
      </c>
      <c r="N219" s="49">
        <f>_xlfn.XLOOKUP($H219,'FY22 Billing Rates'!$A$2:$A$13,'FY22 Billing Rates'!$C$2:$C$13,,0)*M219*3</f>
        <v>1885.7999999999997</v>
      </c>
      <c r="O219" s="55"/>
      <c r="P219" s="55">
        <v>1796</v>
      </c>
      <c r="Q219" s="56">
        <f>_xlfn.XLOOKUP($H219,'FY22 Billing Rates'!$A$2:$A$13,'FY22 Billing Rates'!$C$2:$C$13,,0)*P219*3</f>
        <v>1885.7999999999997</v>
      </c>
      <c r="R219" s="60"/>
      <c r="S219" s="60">
        <v>1796</v>
      </c>
      <c r="T219" s="61">
        <f>_xlfn.XLOOKUP($H219,'FY22 Billing Rates'!$A$2:$A$13,'FY22 Billing Rates'!$C$2:$C$13,,0)*S219*3</f>
        <v>1885.7999999999997</v>
      </c>
      <c r="U219" s="64"/>
      <c r="V219" s="64">
        <v>1796</v>
      </c>
      <c r="W219" s="65">
        <f>_xlfn.XLOOKUP($H219,'FY22 Billing Rates'!$A$2:$A$13,'FY22 Billing Rates'!$C$2:$C$13,,0)*V219*3</f>
        <v>1885.7999999999997</v>
      </c>
      <c r="X219" s="51">
        <f t="shared" si="10"/>
        <v>7543.1999999999989</v>
      </c>
    </row>
    <row r="220" spans="1:25" s="3" customFormat="1" outlineLevel="2" x14ac:dyDescent="0.25">
      <c r="A220" s="16"/>
      <c r="B220" s="12" t="s">
        <v>170</v>
      </c>
      <c r="C220" s="13">
        <v>4688</v>
      </c>
      <c r="D220" s="14">
        <v>4</v>
      </c>
      <c r="E220" s="12" t="s">
        <v>171</v>
      </c>
      <c r="F220" s="12" t="s">
        <v>309</v>
      </c>
      <c r="G220" s="15">
        <v>1</v>
      </c>
      <c r="H220" s="15">
        <v>1</v>
      </c>
      <c r="I220" s="91"/>
      <c r="J220" s="64">
        <v>2285</v>
      </c>
      <c r="K220" s="65">
        <f>_xlfn.XLOOKUP($H220,'FY21 Billing Rates'!$A$2:$A$13,'FY21 Billing Rates'!$C$2:$C$13,,0)*J220*3</f>
        <v>7526.7900000000009</v>
      </c>
      <c r="L220" s="47"/>
      <c r="M220" s="47">
        <v>2285</v>
      </c>
      <c r="N220" s="49">
        <f>_xlfn.XLOOKUP($H220,'FY22 Billing Rates'!$A$2:$A$13,'FY22 Billing Rates'!$C$2:$C$13,,0)*M220*3</f>
        <v>6587.6549999999988</v>
      </c>
      <c r="O220" s="55"/>
      <c r="P220" s="55">
        <v>2285</v>
      </c>
      <c r="Q220" s="56">
        <f>_xlfn.XLOOKUP($H220,'FY22 Billing Rates'!$A$2:$A$13,'FY22 Billing Rates'!$C$2:$C$13,,0)*P220*3</f>
        <v>6587.6549999999988</v>
      </c>
      <c r="R220" s="60"/>
      <c r="S220" s="60">
        <v>2285</v>
      </c>
      <c r="T220" s="61">
        <f>_xlfn.XLOOKUP($H220,'FY22 Billing Rates'!$A$2:$A$13,'FY22 Billing Rates'!$C$2:$C$13,,0)*S220*3</f>
        <v>6587.6549999999988</v>
      </c>
      <c r="U220" s="64"/>
      <c r="V220" s="64">
        <v>2285</v>
      </c>
      <c r="W220" s="65">
        <f>_xlfn.XLOOKUP($H220,'FY22 Billing Rates'!$A$2:$A$13,'FY22 Billing Rates'!$C$2:$C$13,,0)*V220*3</f>
        <v>6587.6549999999988</v>
      </c>
      <c r="X220" s="51">
        <f t="shared" si="10"/>
        <v>26350.619999999995</v>
      </c>
    </row>
    <row r="221" spans="1:25" s="3" customFormat="1" outlineLevel="2" x14ac:dyDescent="0.25">
      <c r="A221" s="16"/>
      <c r="B221" s="12" t="s">
        <v>170</v>
      </c>
      <c r="C221" s="13">
        <v>4688</v>
      </c>
      <c r="D221" s="14">
        <v>4</v>
      </c>
      <c r="E221" s="12" t="s">
        <v>171</v>
      </c>
      <c r="F221" s="12" t="s">
        <v>309</v>
      </c>
      <c r="G221" s="15">
        <v>3</v>
      </c>
      <c r="H221" s="15">
        <v>3</v>
      </c>
      <c r="I221" s="91"/>
      <c r="J221" s="64">
        <v>146</v>
      </c>
      <c r="K221" s="65">
        <f>_xlfn.XLOOKUP($H221,'FY21 Billing Rates'!$A$2:$A$13,'FY21 Billing Rates'!$C$2:$C$13,,0)*J221*3</f>
        <v>153.29999999999998</v>
      </c>
      <c r="L221" s="47"/>
      <c r="M221" s="47">
        <v>73</v>
      </c>
      <c r="N221" s="49">
        <f>_xlfn.XLOOKUP($H221,'FY22 Billing Rates'!$A$2:$A$13,'FY22 Billing Rates'!$C$2:$C$13,,0)*M221*3</f>
        <v>76.649999999999991</v>
      </c>
      <c r="O221" s="55"/>
      <c r="P221" s="55">
        <v>73</v>
      </c>
      <c r="Q221" s="56">
        <f>_xlfn.XLOOKUP($H221,'FY22 Billing Rates'!$A$2:$A$13,'FY22 Billing Rates'!$C$2:$C$13,,0)*P221*3</f>
        <v>76.649999999999991</v>
      </c>
      <c r="R221" s="60"/>
      <c r="S221" s="60">
        <v>73</v>
      </c>
      <c r="T221" s="61">
        <f>_xlfn.XLOOKUP($H221,'FY22 Billing Rates'!$A$2:$A$13,'FY22 Billing Rates'!$C$2:$C$13,,0)*S221*3</f>
        <v>76.649999999999991</v>
      </c>
      <c r="U221" s="64"/>
      <c r="V221" s="64">
        <v>73</v>
      </c>
      <c r="W221" s="65">
        <f>_xlfn.XLOOKUP($H221,'FY22 Billing Rates'!$A$2:$A$13,'FY22 Billing Rates'!$C$2:$C$13,,0)*V221*3</f>
        <v>76.649999999999991</v>
      </c>
      <c r="X221" s="51">
        <f t="shared" si="10"/>
        <v>306.59999999999997</v>
      </c>
    </row>
    <row r="222" spans="1:25" s="3" customFormat="1" outlineLevel="2" x14ac:dyDescent="0.25">
      <c r="A222" s="16"/>
      <c r="B222" s="12" t="s">
        <v>170</v>
      </c>
      <c r="C222" s="13">
        <v>4691</v>
      </c>
      <c r="D222" s="14">
        <v>4</v>
      </c>
      <c r="E222" s="12" t="s">
        <v>172</v>
      </c>
      <c r="F222" s="12" t="s">
        <v>309</v>
      </c>
      <c r="G222" s="15">
        <v>1</v>
      </c>
      <c r="H222" s="15">
        <v>1</v>
      </c>
      <c r="I222" s="91"/>
      <c r="J222" s="64">
        <v>309</v>
      </c>
      <c r="K222" s="65">
        <f>_xlfn.XLOOKUP($H222,'FY21 Billing Rates'!$A$2:$A$13,'FY21 Billing Rates'!$C$2:$C$13,,0)*J222*3</f>
        <v>1017.8460000000001</v>
      </c>
      <c r="L222" s="47"/>
      <c r="M222" s="47">
        <v>309</v>
      </c>
      <c r="N222" s="49">
        <f>_xlfn.XLOOKUP($H222,'FY22 Billing Rates'!$A$2:$A$13,'FY22 Billing Rates'!$C$2:$C$13,,0)*M222*3</f>
        <v>890.84699999999998</v>
      </c>
      <c r="O222" s="55"/>
      <c r="P222" s="55">
        <v>309</v>
      </c>
      <c r="Q222" s="56">
        <f>_xlfn.XLOOKUP($H222,'FY22 Billing Rates'!$A$2:$A$13,'FY22 Billing Rates'!$C$2:$C$13,,0)*P222*3</f>
        <v>890.84699999999998</v>
      </c>
      <c r="R222" s="60"/>
      <c r="S222" s="60">
        <v>309</v>
      </c>
      <c r="T222" s="61">
        <f>_xlfn.XLOOKUP($H222,'FY22 Billing Rates'!$A$2:$A$13,'FY22 Billing Rates'!$C$2:$C$13,,0)*S222*3</f>
        <v>890.84699999999998</v>
      </c>
      <c r="U222" s="64"/>
      <c r="V222" s="64">
        <v>309</v>
      </c>
      <c r="W222" s="65">
        <f>_xlfn.XLOOKUP($H222,'FY22 Billing Rates'!$A$2:$A$13,'FY22 Billing Rates'!$C$2:$C$13,,0)*V222*3</f>
        <v>890.84699999999998</v>
      </c>
      <c r="X222" s="51">
        <f t="shared" si="10"/>
        <v>3563.3879999999999</v>
      </c>
    </row>
    <row r="223" spans="1:25" s="3" customFormat="1" outlineLevel="2" x14ac:dyDescent="0.25">
      <c r="A223" s="16"/>
      <c r="B223" s="12" t="s">
        <v>170</v>
      </c>
      <c r="C223" s="13">
        <v>4691</v>
      </c>
      <c r="D223" s="14">
        <v>4</v>
      </c>
      <c r="E223" s="12" t="s">
        <v>172</v>
      </c>
      <c r="F223" s="12" t="s">
        <v>309</v>
      </c>
      <c r="G223" s="15">
        <v>3</v>
      </c>
      <c r="H223" s="15">
        <v>3</v>
      </c>
      <c r="I223" s="91"/>
      <c r="J223" s="64">
        <v>73</v>
      </c>
      <c r="K223" s="65">
        <f>_xlfn.XLOOKUP($H223,'FY21 Billing Rates'!$A$2:$A$13,'FY21 Billing Rates'!$C$2:$C$13,,0)*J223*3</f>
        <v>76.649999999999991</v>
      </c>
      <c r="L223" s="47"/>
      <c r="M223" s="47">
        <v>73</v>
      </c>
      <c r="N223" s="49">
        <f>_xlfn.XLOOKUP($H223,'FY22 Billing Rates'!$A$2:$A$13,'FY22 Billing Rates'!$C$2:$C$13,,0)*M223*3</f>
        <v>76.649999999999991</v>
      </c>
      <c r="O223" s="55"/>
      <c r="P223" s="55">
        <v>73</v>
      </c>
      <c r="Q223" s="56">
        <f>_xlfn.XLOOKUP($H223,'FY22 Billing Rates'!$A$2:$A$13,'FY22 Billing Rates'!$C$2:$C$13,,0)*P223*3</f>
        <v>76.649999999999991</v>
      </c>
      <c r="R223" s="60"/>
      <c r="S223" s="60">
        <v>73</v>
      </c>
      <c r="T223" s="61">
        <f>_xlfn.XLOOKUP($H223,'FY22 Billing Rates'!$A$2:$A$13,'FY22 Billing Rates'!$C$2:$C$13,,0)*S223*3</f>
        <v>76.649999999999991</v>
      </c>
      <c r="U223" s="64"/>
      <c r="V223" s="64">
        <v>73</v>
      </c>
      <c r="W223" s="65">
        <f>_xlfn.XLOOKUP($H223,'FY22 Billing Rates'!$A$2:$A$13,'FY22 Billing Rates'!$C$2:$C$13,,0)*V223*3</f>
        <v>76.649999999999991</v>
      </c>
      <c r="X223" s="51">
        <f t="shared" si="10"/>
        <v>306.59999999999997</v>
      </c>
    </row>
    <row r="224" spans="1:25" s="3" customFormat="1" outlineLevel="2" x14ac:dyDescent="0.25">
      <c r="A224" s="16"/>
      <c r="B224" s="12" t="s">
        <v>143</v>
      </c>
      <c r="C224" s="13">
        <v>4729</v>
      </c>
      <c r="D224" s="14">
        <v>4</v>
      </c>
      <c r="E224" s="12" t="s">
        <v>184</v>
      </c>
      <c r="F224" s="12" t="s">
        <v>309</v>
      </c>
      <c r="G224" s="15">
        <v>1</v>
      </c>
      <c r="H224" s="15">
        <v>1</v>
      </c>
      <c r="I224" s="91"/>
      <c r="J224" s="64">
        <v>1375</v>
      </c>
      <c r="K224" s="65">
        <f>_xlfn.XLOOKUP($H224,'FY21 Billing Rates'!$A$2:$A$13,'FY21 Billing Rates'!$C$2:$C$13,,0)*J224*3</f>
        <v>4529.2500000000009</v>
      </c>
      <c r="L224" s="47"/>
      <c r="M224" s="47">
        <v>1375</v>
      </c>
      <c r="N224" s="49">
        <f>_xlfn.XLOOKUP($H224,'FY22 Billing Rates'!$A$2:$A$13,'FY22 Billing Rates'!$C$2:$C$13,,0)*M224*3</f>
        <v>3964.125</v>
      </c>
      <c r="O224" s="55"/>
      <c r="P224" s="55">
        <v>1375</v>
      </c>
      <c r="Q224" s="56">
        <f>_xlfn.XLOOKUP($H224,'FY22 Billing Rates'!$A$2:$A$13,'FY22 Billing Rates'!$C$2:$C$13,,0)*P224*3</f>
        <v>3964.125</v>
      </c>
      <c r="R224" s="60"/>
      <c r="S224" s="60">
        <v>1375</v>
      </c>
      <c r="T224" s="61">
        <f>_xlfn.XLOOKUP($H224,'FY22 Billing Rates'!$A$2:$A$13,'FY22 Billing Rates'!$C$2:$C$13,,0)*S224*3</f>
        <v>3964.125</v>
      </c>
      <c r="U224" s="64"/>
      <c r="V224" s="64">
        <v>1375</v>
      </c>
      <c r="W224" s="65">
        <f>_xlfn.XLOOKUP($H224,'FY22 Billing Rates'!$A$2:$A$13,'FY22 Billing Rates'!$C$2:$C$13,,0)*V224*3</f>
        <v>3964.125</v>
      </c>
      <c r="X224" s="51">
        <f t="shared" si="10"/>
        <v>15856.5</v>
      </c>
    </row>
    <row r="225" spans="1:25" s="3" customFormat="1" outlineLevel="1" x14ac:dyDescent="0.25">
      <c r="A225" s="128"/>
      <c r="B225" s="129"/>
      <c r="C225" s="130"/>
      <c r="D225" s="131"/>
      <c r="E225" s="129"/>
      <c r="F225" s="137" t="s">
        <v>310</v>
      </c>
      <c r="G225" s="132"/>
      <c r="H225" s="132"/>
      <c r="I225" s="133">
        <v>32832</v>
      </c>
      <c r="J225" s="134"/>
      <c r="K225" s="135"/>
      <c r="L225" s="134"/>
      <c r="M225" s="134">
        <f>SUBTOTAL(9,M215:M224)</f>
        <v>32759</v>
      </c>
      <c r="N225" s="135"/>
      <c r="O225" s="134"/>
      <c r="P225" s="134">
        <f>SUBTOTAL(9,P215:P224)</f>
        <v>32759</v>
      </c>
      <c r="Q225" s="135"/>
      <c r="R225" s="134"/>
      <c r="S225" s="134">
        <f>SUBTOTAL(9,S215:S224)</f>
        <v>32759</v>
      </c>
      <c r="T225" s="135"/>
      <c r="U225" s="134"/>
      <c r="V225" s="134">
        <f>SUBTOTAL(9,V215:V224)</f>
        <v>32759</v>
      </c>
      <c r="W225" s="135"/>
      <c r="X225" s="136"/>
      <c r="Y225" s="3" t="s">
        <v>392</v>
      </c>
    </row>
    <row r="226" spans="1:25" s="11" customFormat="1" outlineLevel="2" x14ac:dyDescent="0.25">
      <c r="A226" s="16"/>
      <c r="B226" s="12" t="s">
        <v>76</v>
      </c>
      <c r="C226" s="13">
        <v>1483</v>
      </c>
      <c r="D226" s="14">
        <v>4</v>
      </c>
      <c r="E226" s="12" t="s">
        <v>77</v>
      </c>
      <c r="F226" s="12" t="s">
        <v>78</v>
      </c>
      <c r="G226" s="15">
        <v>1</v>
      </c>
      <c r="H226" s="15">
        <v>1</v>
      </c>
      <c r="I226" s="91"/>
      <c r="J226" s="64">
        <v>14708</v>
      </c>
      <c r="K226" s="65">
        <f>_xlfn.XLOOKUP($H226,'FY21 Billing Rates'!$A$2:$A$13,'FY21 Billing Rates'!$C$2:$C$13,,0)*J226*3</f>
        <v>48448.152000000002</v>
      </c>
      <c r="L226" s="47"/>
      <c r="M226" s="47">
        <v>14708</v>
      </c>
      <c r="N226" s="49">
        <f>_xlfn.XLOOKUP($H226,'FY22 Billing Rates'!$A$2:$A$13,'FY22 Billing Rates'!$C$2:$C$13,,0)*M226*3</f>
        <v>42403.163999999997</v>
      </c>
      <c r="O226" s="55"/>
      <c r="P226" s="55">
        <v>14708</v>
      </c>
      <c r="Q226" s="56">
        <f>_xlfn.XLOOKUP($H226,'FY22 Billing Rates'!$A$2:$A$13,'FY22 Billing Rates'!$C$2:$C$13,,0)*P226*3</f>
        <v>42403.163999999997</v>
      </c>
      <c r="R226" s="60"/>
      <c r="S226" s="60">
        <v>14708</v>
      </c>
      <c r="T226" s="61">
        <f>_xlfn.XLOOKUP($H226,'FY22 Billing Rates'!$A$2:$A$13,'FY22 Billing Rates'!$C$2:$C$13,,0)*S226*3</f>
        <v>42403.163999999997</v>
      </c>
      <c r="U226" s="64"/>
      <c r="V226" s="64">
        <v>14708</v>
      </c>
      <c r="W226" s="65">
        <f>_xlfn.XLOOKUP($H226,'FY22 Billing Rates'!$A$2:$A$13,'FY22 Billing Rates'!$C$2:$C$13,,0)*V226*3</f>
        <v>42403.163999999997</v>
      </c>
      <c r="X226" s="52">
        <f>N226+Q226+T226+W226</f>
        <v>169612.65599999999</v>
      </c>
    </row>
    <row r="227" spans="1:25" s="3" customFormat="1" outlineLevel="2" x14ac:dyDescent="0.25">
      <c r="A227" s="16"/>
      <c r="B227" s="12" t="s">
        <v>76</v>
      </c>
      <c r="C227" s="13">
        <v>1494</v>
      </c>
      <c r="D227" s="14">
        <v>4</v>
      </c>
      <c r="E227" s="12" t="s">
        <v>79</v>
      </c>
      <c r="F227" s="12" t="s">
        <v>78</v>
      </c>
      <c r="G227" s="15">
        <v>1</v>
      </c>
      <c r="H227" s="15">
        <v>1</v>
      </c>
      <c r="I227" s="91"/>
      <c r="J227" s="64">
        <v>43924</v>
      </c>
      <c r="K227" s="65">
        <f>_xlfn.XLOOKUP($H227,'FY21 Billing Rates'!$A$2:$A$13,'FY21 Billing Rates'!$C$2:$C$13,,0)*J227*3</f>
        <v>144685.65600000002</v>
      </c>
      <c r="L227" s="47"/>
      <c r="M227" s="47">
        <v>43924</v>
      </c>
      <c r="N227" s="49">
        <f>_xlfn.XLOOKUP($H227,'FY22 Billing Rates'!$A$2:$A$13,'FY22 Billing Rates'!$C$2:$C$13,,0)*M227*3</f>
        <v>126632.89199999999</v>
      </c>
      <c r="O227" s="55"/>
      <c r="P227" s="55">
        <v>43924</v>
      </c>
      <c r="Q227" s="56">
        <f>_xlfn.XLOOKUP($H227,'FY22 Billing Rates'!$A$2:$A$13,'FY22 Billing Rates'!$C$2:$C$13,,0)*P227*3</f>
        <v>126632.89199999999</v>
      </c>
      <c r="R227" s="60"/>
      <c r="S227" s="60">
        <v>43924</v>
      </c>
      <c r="T227" s="61">
        <f>_xlfn.XLOOKUP($H227,'FY22 Billing Rates'!$A$2:$A$13,'FY22 Billing Rates'!$C$2:$C$13,,0)*S227*3</f>
        <v>126632.89199999999</v>
      </c>
      <c r="U227" s="64"/>
      <c r="V227" s="64">
        <v>43924</v>
      </c>
      <c r="W227" s="65">
        <f>_xlfn.XLOOKUP($H227,'FY22 Billing Rates'!$A$2:$A$13,'FY22 Billing Rates'!$C$2:$C$13,,0)*V227*3</f>
        <v>126632.89199999999</v>
      </c>
      <c r="X227" s="52">
        <f>N227+Q227+T227+W227</f>
        <v>506531.56799999997</v>
      </c>
    </row>
    <row r="228" spans="1:25" s="3" customFormat="1" outlineLevel="2" x14ac:dyDescent="0.25">
      <c r="A228" s="16"/>
      <c r="B228" s="12" t="s">
        <v>76</v>
      </c>
      <c r="C228" s="13">
        <v>1494</v>
      </c>
      <c r="D228" s="14">
        <v>4</v>
      </c>
      <c r="E228" s="12" t="s">
        <v>79</v>
      </c>
      <c r="F228" s="12" t="s">
        <v>78</v>
      </c>
      <c r="G228" s="15">
        <v>3</v>
      </c>
      <c r="H228" s="15">
        <v>3</v>
      </c>
      <c r="I228" s="91"/>
      <c r="J228" s="64">
        <v>31252</v>
      </c>
      <c r="K228" s="65">
        <f>_xlfn.XLOOKUP($H228,'FY21 Billing Rates'!$A$2:$A$13,'FY21 Billing Rates'!$C$2:$C$13,,0)*J228*3</f>
        <v>32814.6</v>
      </c>
      <c r="L228" s="47"/>
      <c r="M228" s="47">
        <v>31252</v>
      </c>
      <c r="N228" s="49">
        <f>_xlfn.XLOOKUP($H228,'FY22 Billing Rates'!$A$2:$A$13,'FY22 Billing Rates'!$C$2:$C$13,,0)*M228*3</f>
        <v>32814.6</v>
      </c>
      <c r="O228" s="55"/>
      <c r="P228" s="55">
        <v>31252</v>
      </c>
      <c r="Q228" s="56">
        <f>_xlfn.XLOOKUP($H228,'FY22 Billing Rates'!$A$2:$A$13,'FY22 Billing Rates'!$C$2:$C$13,,0)*P228*3</f>
        <v>32814.6</v>
      </c>
      <c r="R228" s="60"/>
      <c r="S228" s="60">
        <v>31252</v>
      </c>
      <c r="T228" s="61">
        <f>_xlfn.XLOOKUP($H228,'FY22 Billing Rates'!$A$2:$A$13,'FY22 Billing Rates'!$C$2:$C$13,,0)*S228*3</f>
        <v>32814.6</v>
      </c>
      <c r="U228" s="64"/>
      <c r="V228" s="64">
        <v>31252</v>
      </c>
      <c r="W228" s="65">
        <f>_xlfn.XLOOKUP($H228,'FY22 Billing Rates'!$A$2:$A$13,'FY22 Billing Rates'!$C$2:$C$13,,0)*V228*3</f>
        <v>32814.6</v>
      </c>
      <c r="X228" s="52">
        <f>N228+Q228+T228+W228</f>
        <v>131258.4</v>
      </c>
    </row>
    <row r="229" spans="1:25" s="3" customFormat="1" outlineLevel="2" x14ac:dyDescent="0.25">
      <c r="A229" s="16"/>
      <c r="B229" s="12" t="s">
        <v>76</v>
      </c>
      <c r="C229" s="13">
        <v>2889</v>
      </c>
      <c r="D229" s="14">
        <v>4</v>
      </c>
      <c r="E229" s="12" t="s">
        <v>105</v>
      </c>
      <c r="F229" s="12" t="s">
        <v>78</v>
      </c>
      <c r="G229" s="15">
        <v>1</v>
      </c>
      <c r="H229" s="15">
        <v>1</v>
      </c>
      <c r="I229" s="91"/>
      <c r="J229" s="64">
        <v>29016</v>
      </c>
      <c r="K229" s="65">
        <f>_xlfn.XLOOKUP($H229,'FY21 Billing Rates'!$A$2:$A$13,'FY21 Billing Rates'!$C$2:$C$13,,0)*J229*3</f>
        <v>95578.704000000012</v>
      </c>
      <c r="L229" s="47"/>
      <c r="M229" s="47">
        <v>29016</v>
      </c>
      <c r="N229" s="49">
        <f>_xlfn.XLOOKUP($H229,'FY22 Billing Rates'!$A$2:$A$13,'FY22 Billing Rates'!$C$2:$C$13,,0)*M229*3</f>
        <v>83653.127999999997</v>
      </c>
      <c r="O229" s="55"/>
      <c r="P229" s="55">
        <v>29016</v>
      </c>
      <c r="Q229" s="56">
        <f>_xlfn.XLOOKUP($H229,'FY22 Billing Rates'!$A$2:$A$13,'FY22 Billing Rates'!$C$2:$C$13,,0)*P229*3</f>
        <v>83653.127999999997</v>
      </c>
      <c r="R229" s="60"/>
      <c r="S229" s="60">
        <v>29016</v>
      </c>
      <c r="T229" s="61">
        <f>_xlfn.XLOOKUP($H229,'FY22 Billing Rates'!$A$2:$A$13,'FY22 Billing Rates'!$C$2:$C$13,,0)*S229*3</f>
        <v>83653.127999999997</v>
      </c>
      <c r="U229" s="64"/>
      <c r="V229" s="64">
        <v>29016</v>
      </c>
      <c r="W229" s="65">
        <f>_xlfn.XLOOKUP($H229,'FY22 Billing Rates'!$A$2:$A$13,'FY22 Billing Rates'!$C$2:$C$13,,0)*V229*3</f>
        <v>83653.127999999997</v>
      </c>
      <c r="X229" s="52">
        <f>N229+Q229+T229+W229</f>
        <v>334612.51199999999</v>
      </c>
    </row>
    <row r="230" spans="1:25" s="3" customFormat="1" outlineLevel="1" x14ac:dyDescent="0.25">
      <c r="A230" s="128"/>
      <c r="B230" s="129"/>
      <c r="C230" s="130"/>
      <c r="D230" s="131"/>
      <c r="E230" s="129"/>
      <c r="F230" s="137" t="s">
        <v>227</v>
      </c>
      <c r="G230" s="132"/>
      <c r="H230" s="132"/>
      <c r="I230" s="133">
        <v>118900</v>
      </c>
      <c r="J230" s="134"/>
      <c r="K230" s="135"/>
      <c r="L230" s="134"/>
      <c r="M230" s="134">
        <f>SUBTOTAL(9,M226:M229)</f>
        <v>118900</v>
      </c>
      <c r="N230" s="135"/>
      <c r="O230" s="134"/>
      <c r="P230" s="134">
        <f>SUBTOTAL(9,P226:P229)</f>
        <v>118900</v>
      </c>
      <c r="Q230" s="135"/>
      <c r="R230" s="134"/>
      <c r="S230" s="134">
        <f>SUBTOTAL(9,S226:S229)</f>
        <v>118900</v>
      </c>
      <c r="T230" s="135"/>
      <c r="U230" s="134"/>
      <c r="V230" s="134">
        <f>SUBTOTAL(9,V226:V229)</f>
        <v>118900</v>
      </c>
      <c r="W230" s="135"/>
      <c r="X230" s="136"/>
      <c r="Y230" s="3" t="s">
        <v>392</v>
      </c>
    </row>
    <row r="231" spans="1:25" s="3" customFormat="1" outlineLevel="2" x14ac:dyDescent="0.25">
      <c r="A231" s="16"/>
      <c r="B231" s="12" t="s">
        <v>14</v>
      </c>
      <c r="C231" s="13">
        <v>1003</v>
      </c>
      <c r="D231" s="14">
        <v>4</v>
      </c>
      <c r="E231" s="12" t="s">
        <v>15</v>
      </c>
      <c r="F231" s="12" t="s">
        <v>16</v>
      </c>
      <c r="G231" s="15">
        <v>1</v>
      </c>
      <c r="H231" s="15">
        <v>1</v>
      </c>
      <c r="I231" s="91"/>
      <c r="J231" s="64">
        <v>644</v>
      </c>
      <c r="K231" s="65">
        <f>_xlfn.XLOOKUP($H231,'FY21 Billing Rates'!$A$2:$A$13,'FY21 Billing Rates'!$C$2:$C$13,,0)*J231*3</f>
        <v>2121.3360000000002</v>
      </c>
      <c r="L231" s="47"/>
      <c r="M231" s="47">
        <v>644</v>
      </c>
      <c r="N231" s="49">
        <f>_xlfn.XLOOKUP($H231,'FY22 Billing Rates'!$A$2:$A$13,'FY22 Billing Rates'!$C$2:$C$13,,0)*M231*3</f>
        <v>1856.652</v>
      </c>
      <c r="O231" s="55"/>
      <c r="P231" s="55">
        <v>644</v>
      </c>
      <c r="Q231" s="56">
        <f>_xlfn.XLOOKUP($H231,'FY22 Billing Rates'!$A$2:$A$13,'FY22 Billing Rates'!$C$2:$C$13,,0)*P231*3</f>
        <v>1856.652</v>
      </c>
      <c r="R231" s="60"/>
      <c r="S231" s="60">
        <v>644</v>
      </c>
      <c r="T231" s="61">
        <f>_xlfn.XLOOKUP($H231,'FY22 Billing Rates'!$A$2:$A$13,'FY22 Billing Rates'!$C$2:$C$13,,0)*S231*3</f>
        <v>1856.652</v>
      </c>
      <c r="U231" s="64"/>
      <c r="V231" s="64">
        <v>644</v>
      </c>
      <c r="W231" s="65">
        <f>_xlfn.XLOOKUP($H231,'FY22 Billing Rates'!$A$2:$A$13,'FY22 Billing Rates'!$C$2:$C$13,,0)*V231*3</f>
        <v>1856.652</v>
      </c>
      <c r="X231" s="51">
        <f>N231+Q231+T231+W231</f>
        <v>7426.6080000000002</v>
      </c>
    </row>
    <row r="232" spans="1:25" s="3" customFormat="1" outlineLevel="2" x14ac:dyDescent="0.25">
      <c r="A232" s="115" t="s">
        <v>397</v>
      </c>
      <c r="B232" s="23" t="s">
        <v>20</v>
      </c>
      <c r="C232" s="107">
        <v>1017</v>
      </c>
      <c r="D232" s="108">
        <v>4</v>
      </c>
      <c r="E232" s="23" t="s">
        <v>352</v>
      </c>
      <c r="F232" s="23" t="s">
        <v>16</v>
      </c>
      <c r="G232" s="116">
        <v>1</v>
      </c>
      <c r="H232" s="116">
        <v>1</v>
      </c>
      <c r="I232" s="117"/>
      <c r="J232" s="118">
        <v>324</v>
      </c>
      <c r="K232" s="50">
        <f>_xlfn.XLOOKUP($H232,'FY21 Billing Rates'!$A$2:$A$13,'FY21 Billing Rates'!$C$2:$C$13,,0)*J232*3</f>
        <v>1067.2560000000001</v>
      </c>
      <c r="L232" s="118"/>
      <c r="M232" s="118">
        <v>324</v>
      </c>
      <c r="N232" s="50">
        <f>_xlfn.XLOOKUP($H232,'FY22 Billing Rates'!$A$2:$A$13,'FY22 Billing Rates'!$C$2:$C$13,,0)*M232*3</f>
        <v>934.09199999999987</v>
      </c>
      <c r="O232" s="118">
        <v>-324</v>
      </c>
      <c r="P232" s="118">
        <v>0</v>
      </c>
      <c r="Q232" s="50">
        <f>_xlfn.XLOOKUP($H232,'FY22 Billing Rates'!$A$2:$A$13,'FY22 Billing Rates'!$C$2:$C$13,,0)*P232*3</f>
        <v>0</v>
      </c>
      <c r="R232" s="118"/>
      <c r="S232" s="118">
        <v>0</v>
      </c>
      <c r="T232" s="50">
        <f>_xlfn.XLOOKUP($H232,'FY22 Billing Rates'!$A$2:$A$13,'FY22 Billing Rates'!$C$2:$C$13,,0)*S232*3</f>
        <v>0</v>
      </c>
      <c r="U232" s="118"/>
      <c r="V232" s="118">
        <v>0</v>
      </c>
      <c r="W232" s="50">
        <f>_xlfn.XLOOKUP($H232,'FY22 Billing Rates'!$A$2:$A$13,'FY22 Billing Rates'!$C$2:$C$13,,0)*V232*3</f>
        <v>0</v>
      </c>
      <c r="X232" s="119">
        <f>N232+Q232+T232+W232</f>
        <v>934.09199999999987</v>
      </c>
    </row>
    <row r="233" spans="1:25" s="3" customFormat="1" outlineLevel="2" x14ac:dyDescent="0.25">
      <c r="A233" s="16"/>
      <c r="B233" s="12" t="s">
        <v>35</v>
      </c>
      <c r="C233" s="13">
        <v>1052</v>
      </c>
      <c r="D233" s="14">
        <v>4</v>
      </c>
      <c r="E233" s="12" t="s">
        <v>36</v>
      </c>
      <c r="F233" s="12" t="s">
        <v>16</v>
      </c>
      <c r="G233" s="15">
        <v>1</v>
      </c>
      <c r="H233" s="15">
        <v>1</v>
      </c>
      <c r="I233" s="91"/>
      <c r="J233" s="64">
        <v>14589</v>
      </c>
      <c r="K233" s="65">
        <f>_xlfn.XLOOKUP($H233,'FY21 Billing Rates'!$A$2:$A$13,'FY21 Billing Rates'!$C$2:$C$13,,0)*J233*3</f>
        <v>48056.166000000005</v>
      </c>
      <c r="L233" s="47"/>
      <c r="M233" s="47">
        <v>14589</v>
      </c>
      <c r="N233" s="49">
        <f>_xlfn.XLOOKUP($H233,'FY22 Billing Rates'!$A$2:$A$13,'FY22 Billing Rates'!$C$2:$C$13,,0)*M233*3</f>
        <v>42060.087</v>
      </c>
      <c r="O233" s="55"/>
      <c r="P233" s="55">
        <v>14589</v>
      </c>
      <c r="Q233" s="56">
        <f>_xlfn.XLOOKUP($H233,'FY22 Billing Rates'!$A$2:$A$13,'FY22 Billing Rates'!$C$2:$C$13,,0)*P233*3</f>
        <v>42060.087</v>
      </c>
      <c r="R233" s="60"/>
      <c r="S233" s="60">
        <v>14589</v>
      </c>
      <c r="T233" s="61">
        <f>_xlfn.XLOOKUP($H233,'FY22 Billing Rates'!$A$2:$A$13,'FY22 Billing Rates'!$C$2:$C$13,,0)*S233*3</f>
        <v>42060.087</v>
      </c>
      <c r="U233" s="64"/>
      <c r="V233" s="64">
        <v>14589</v>
      </c>
      <c r="W233" s="65">
        <f>_xlfn.XLOOKUP($H233,'FY22 Billing Rates'!$A$2:$A$13,'FY22 Billing Rates'!$C$2:$C$13,,0)*V233*3</f>
        <v>42060.087</v>
      </c>
      <c r="X233" s="51">
        <f>N233+Q233+T233+W233</f>
        <v>168240.348</v>
      </c>
    </row>
    <row r="234" spans="1:25" s="3" customFormat="1" outlineLevel="2" x14ac:dyDescent="0.25">
      <c r="A234" s="16"/>
      <c r="B234" s="12" t="s">
        <v>35</v>
      </c>
      <c r="C234" s="13">
        <v>1052</v>
      </c>
      <c r="D234" s="14">
        <v>4</v>
      </c>
      <c r="E234" s="12" t="s">
        <v>36</v>
      </c>
      <c r="F234" s="12" t="s">
        <v>16</v>
      </c>
      <c r="G234" s="15">
        <v>3</v>
      </c>
      <c r="H234" s="15">
        <v>3</v>
      </c>
      <c r="I234" s="91"/>
      <c r="J234" s="64">
        <v>36127</v>
      </c>
      <c r="K234" s="65">
        <f>_xlfn.XLOOKUP($H234,'FY21 Billing Rates'!$A$2:$A$13,'FY21 Billing Rates'!$C$2:$C$13,,0)*J234*3</f>
        <v>37933.35</v>
      </c>
      <c r="L234" s="47"/>
      <c r="M234" s="47">
        <v>36127</v>
      </c>
      <c r="N234" s="49">
        <f>_xlfn.XLOOKUP($H234,'FY22 Billing Rates'!$A$2:$A$13,'FY22 Billing Rates'!$C$2:$C$13,,0)*M234*3</f>
        <v>37933.35</v>
      </c>
      <c r="O234" s="55"/>
      <c r="P234" s="55">
        <v>36127</v>
      </c>
      <c r="Q234" s="56">
        <f>_xlfn.XLOOKUP($H234,'FY22 Billing Rates'!$A$2:$A$13,'FY22 Billing Rates'!$C$2:$C$13,,0)*P234*3</f>
        <v>37933.35</v>
      </c>
      <c r="R234" s="60"/>
      <c r="S234" s="60">
        <v>36127</v>
      </c>
      <c r="T234" s="61">
        <f>_xlfn.XLOOKUP($H234,'FY22 Billing Rates'!$A$2:$A$13,'FY22 Billing Rates'!$C$2:$C$13,,0)*S234*3</f>
        <v>37933.35</v>
      </c>
      <c r="U234" s="64"/>
      <c r="V234" s="64">
        <v>36127</v>
      </c>
      <c r="W234" s="65">
        <f>_xlfn.XLOOKUP($H234,'FY22 Billing Rates'!$A$2:$A$13,'FY22 Billing Rates'!$C$2:$C$13,,0)*V234*3</f>
        <v>37933.35</v>
      </c>
      <c r="X234" s="51">
        <f>N234+Q234+T234+W234</f>
        <v>151733.4</v>
      </c>
    </row>
    <row r="235" spans="1:25" s="3" customFormat="1" outlineLevel="2" x14ac:dyDescent="0.25">
      <c r="A235" s="16"/>
      <c r="B235" s="12"/>
      <c r="C235" s="13">
        <v>1325</v>
      </c>
      <c r="D235" s="14">
        <v>4</v>
      </c>
      <c r="E235" s="23"/>
      <c r="F235" s="12" t="s">
        <v>16</v>
      </c>
      <c r="G235" s="15">
        <v>1</v>
      </c>
      <c r="H235" s="15">
        <v>1</v>
      </c>
      <c r="I235" s="91"/>
      <c r="J235" s="64"/>
      <c r="K235" s="65"/>
      <c r="L235" s="47"/>
      <c r="M235" s="47">
        <v>1116</v>
      </c>
      <c r="N235" s="49">
        <f>_xlfn.XLOOKUP($H235,'FY22 Billing Rates'!$A$2:$A$13,'FY22 Billing Rates'!$C$2:$C$13,,0)*M235*3</f>
        <v>3217.4279999999999</v>
      </c>
      <c r="O235" s="55"/>
      <c r="P235" s="55">
        <v>1116</v>
      </c>
      <c r="Q235" s="56">
        <f>_xlfn.XLOOKUP($H235,'FY22 Billing Rates'!$A$2:$A$13,'FY22 Billing Rates'!$C$2:$C$13,,0)*P235*3</f>
        <v>3217.4279999999999</v>
      </c>
      <c r="R235" s="60"/>
      <c r="S235" s="60">
        <v>1116</v>
      </c>
      <c r="T235" s="61">
        <f>_xlfn.XLOOKUP($H235,'FY22 Billing Rates'!$A$2:$A$13,'FY22 Billing Rates'!$C$2:$C$13,,0)*S235*3</f>
        <v>3217.4279999999999</v>
      </c>
      <c r="U235" s="64"/>
      <c r="V235" s="64">
        <v>1116</v>
      </c>
      <c r="W235" s="65">
        <f>_xlfn.XLOOKUP($H235,'FY22 Billing Rates'!$A$2:$A$13,'FY22 Billing Rates'!$C$2:$C$13,,0)*V235*3</f>
        <v>3217.4279999999999</v>
      </c>
      <c r="X235" s="51">
        <f t="shared" ref="X235:X236" si="11">N235+Q235+T235+W235</f>
        <v>12869.712</v>
      </c>
    </row>
    <row r="236" spans="1:25" s="3" customFormat="1" outlineLevel="2" x14ac:dyDescent="0.25">
      <c r="A236" s="16"/>
      <c r="B236" s="12"/>
      <c r="C236" s="13">
        <v>1325</v>
      </c>
      <c r="D236" s="14">
        <v>11</v>
      </c>
      <c r="E236" s="23"/>
      <c r="F236" s="12" t="s">
        <v>16</v>
      </c>
      <c r="G236" s="15">
        <v>1</v>
      </c>
      <c r="H236" s="15">
        <v>1</v>
      </c>
      <c r="I236" s="91"/>
      <c r="J236" s="64"/>
      <c r="K236" s="65"/>
      <c r="L236" s="47"/>
      <c r="M236" s="47">
        <v>1050</v>
      </c>
      <c r="N236" s="49">
        <f>_xlfn.XLOOKUP($H236,'FY22 Billing Rates'!$A$2:$A$13,'FY22 Billing Rates'!$C$2:$C$13,,0)*M236*3</f>
        <v>3027.1499999999996</v>
      </c>
      <c r="O236" s="55"/>
      <c r="P236" s="55">
        <v>1050</v>
      </c>
      <c r="Q236" s="56">
        <f>_xlfn.XLOOKUP($H236,'FY22 Billing Rates'!$A$2:$A$13,'FY22 Billing Rates'!$C$2:$C$13,,0)*P236*3</f>
        <v>3027.1499999999996</v>
      </c>
      <c r="R236" s="60"/>
      <c r="S236" s="60">
        <v>1050</v>
      </c>
      <c r="T236" s="61">
        <f>_xlfn.XLOOKUP($H236,'FY22 Billing Rates'!$A$2:$A$13,'FY22 Billing Rates'!$C$2:$C$13,,0)*S236*3</f>
        <v>3027.1499999999996</v>
      </c>
      <c r="U236" s="64"/>
      <c r="V236" s="64">
        <v>1050</v>
      </c>
      <c r="W236" s="65">
        <f>_xlfn.XLOOKUP($H236,'FY22 Billing Rates'!$A$2:$A$13,'FY22 Billing Rates'!$C$2:$C$13,,0)*V236*3</f>
        <v>3027.1499999999996</v>
      </c>
      <c r="X236" s="51">
        <f t="shared" si="11"/>
        <v>12108.599999999999</v>
      </c>
    </row>
    <row r="237" spans="1:25" s="3" customFormat="1" outlineLevel="2" x14ac:dyDescent="0.25">
      <c r="A237" s="16"/>
      <c r="B237" s="12" t="s">
        <v>54</v>
      </c>
      <c r="C237" s="13">
        <v>1341</v>
      </c>
      <c r="D237" s="14">
        <v>4</v>
      </c>
      <c r="E237" s="12" t="s">
        <v>55</v>
      </c>
      <c r="F237" s="12" t="s">
        <v>16</v>
      </c>
      <c r="G237" s="15">
        <v>1</v>
      </c>
      <c r="H237" s="15">
        <v>1</v>
      </c>
      <c r="I237" s="91"/>
      <c r="J237" s="64">
        <v>199</v>
      </c>
      <c r="K237" s="65">
        <f>_xlfn.XLOOKUP($H237,'FY21 Billing Rates'!$A$2:$A$13,'FY21 Billing Rates'!$C$2:$C$13,,0)*J237*3</f>
        <v>655.50600000000009</v>
      </c>
      <c r="L237" s="47"/>
      <c r="M237" s="47">
        <v>199</v>
      </c>
      <c r="N237" s="49">
        <f>_xlfn.XLOOKUP($H237,'FY22 Billing Rates'!$A$2:$A$13,'FY22 Billing Rates'!$C$2:$C$13,,0)*M237*3</f>
        <v>573.71699999999998</v>
      </c>
      <c r="O237" s="55"/>
      <c r="P237" s="55">
        <v>199</v>
      </c>
      <c r="Q237" s="56">
        <f>_xlfn.XLOOKUP($H237,'FY22 Billing Rates'!$A$2:$A$13,'FY22 Billing Rates'!$C$2:$C$13,,0)*P237*3</f>
        <v>573.71699999999998</v>
      </c>
      <c r="R237" s="60"/>
      <c r="S237" s="60">
        <v>199</v>
      </c>
      <c r="T237" s="61">
        <f>_xlfn.XLOOKUP($H237,'FY22 Billing Rates'!$A$2:$A$13,'FY22 Billing Rates'!$C$2:$C$13,,0)*S237*3</f>
        <v>573.71699999999998</v>
      </c>
      <c r="U237" s="64"/>
      <c r="V237" s="64">
        <v>199</v>
      </c>
      <c r="W237" s="65">
        <f>_xlfn.XLOOKUP($H237,'FY22 Billing Rates'!$A$2:$A$13,'FY22 Billing Rates'!$C$2:$C$13,,0)*V237*3</f>
        <v>573.71699999999998</v>
      </c>
      <c r="X237" s="51">
        <f>N237+Q237+T237+W237</f>
        <v>2294.8679999999999</v>
      </c>
    </row>
    <row r="238" spans="1:25" s="3" customFormat="1" outlineLevel="2" x14ac:dyDescent="0.25">
      <c r="A238" s="16"/>
      <c r="B238" s="12" t="s">
        <v>46</v>
      </c>
      <c r="C238" s="13">
        <v>1349</v>
      </c>
      <c r="D238" s="14">
        <v>4</v>
      </c>
      <c r="E238" s="12" t="s">
        <v>47</v>
      </c>
      <c r="F238" s="12" t="s">
        <v>16</v>
      </c>
      <c r="G238" s="15">
        <v>1</v>
      </c>
      <c r="H238" s="15">
        <v>8</v>
      </c>
      <c r="I238" s="91"/>
      <c r="J238" s="64">
        <v>6048</v>
      </c>
      <c r="K238" s="65">
        <f>_xlfn.XLOOKUP($H238,'FY21 Billing Rates'!$A$2:$A$13,'FY21 Billing Rates'!$C$2:$C$13,,0)*J238*3</f>
        <v>0</v>
      </c>
      <c r="L238" s="47"/>
      <c r="M238" s="47">
        <v>4611</v>
      </c>
      <c r="N238" s="49">
        <f>_xlfn.XLOOKUP($H238,'FY22 Billing Rates'!$A$2:$A$13,'FY22 Billing Rates'!$C$2:$C$13,,0)*M238*3</f>
        <v>0</v>
      </c>
      <c r="O238" s="55">
        <v>324</v>
      </c>
      <c r="P238" s="55">
        <v>4935</v>
      </c>
      <c r="Q238" s="56">
        <f>_xlfn.XLOOKUP($H238,'FY22 Billing Rates'!$A$2:$A$13,'FY22 Billing Rates'!$C$2:$C$13,,0)*P238*3</f>
        <v>0</v>
      </c>
      <c r="R238" s="60"/>
      <c r="S238" s="60">
        <v>4935</v>
      </c>
      <c r="T238" s="61">
        <f>_xlfn.XLOOKUP($H238,'FY22 Billing Rates'!$A$2:$A$13,'FY22 Billing Rates'!$C$2:$C$13,,0)*S238*3</f>
        <v>0</v>
      </c>
      <c r="U238" s="64"/>
      <c r="V238" s="64">
        <v>4935</v>
      </c>
      <c r="W238" s="65">
        <f>_xlfn.XLOOKUP($H238,'FY22 Billing Rates'!$A$2:$A$13,'FY22 Billing Rates'!$C$2:$C$13,,0)*V238*3</f>
        <v>0</v>
      </c>
      <c r="X238" s="51">
        <f t="shared" ref="X238:X239" si="12">N238+Q238+T238+W238</f>
        <v>0</v>
      </c>
    </row>
    <row r="239" spans="1:25" s="3" customFormat="1" outlineLevel="2" x14ac:dyDescent="0.25">
      <c r="A239" s="16"/>
      <c r="B239" s="12" t="s">
        <v>46</v>
      </c>
      <c r="C239" s="13">
        <v>1349</v>
      </c>
      <c r="D239" s="14">
        <v>12</v>
      </c>
      <c r="E239" s="12" t="s">
        <v>47</v>
      </c>
      <c r="F239" s="12" t="s">
        <v>16</v>
      </c>
      <c r="G239" s="15">
        <v>1</v>
      </c>
      <c r="H239" s="15">
        <v>8</v>
      </c>
      <c r="I239" s="91"/>
      <c r="J239" s="64">
        <v>950</v>
      </c>
      <c r="K239" s="65">
        <f>_xlfn.XLOOKUP($H239,'FY21 Billing Rates'!$A$2:$A$13,'FY21 Billing Rates'!$C$2:$C$13,,0)*J239*3</f>
        <v>0</v>
      </c>
      <c r="L239" s="47"/>
      <c r="M239" s="47">
        <v>950</v>
      </c>
      <c r="N239" s="49">
        <f>_xlfn.XLOOKUP($H239,'FY22 Billing Rates'!$A$2:$A$13,'FY22 Billing Rates'!$C$2:$C$13,,0)*M239*3</f>
        <v>0</v>
      </c>
      <c r="O239" s="55"/>
      <c r="P239" s="55">
        <v>950</v>
      </c>
      <c r="Q239" s="56">
        <f>_xlfn.XLOOKUP($H239,'FY22 Billing Rates'!$A$2:$A$13,'FY22 Billing Rates'!$C$2:$C$13,,0)*P239*3</f>
        <v>0</v>
      </c>
      <c r="R239" s="60"/>
      <c r="S239" s="60">
        <v>950</v>
      </c>
      <c r="T239" s="61">
        <f>_xlfn.XLOOKUP($H239,'FY22 Billing Rates'!$A$2:$A$13,'FY22 Billing Rates'!$C$2:$C$13,,0)*S239*3</f>
        <v>0</v>
      </c>
      <c r="U239" s="64"/>
      <c r="V239" s="64">
        <v>950</v>
      </c>
      <c r="W239" s="65">
        <f>_xlfn.XLOOKUP($H239,'FY22 Billing Rates'!$A$2:$A$13,'FY22 Billing Rates'!$C$2:$C$13,,0)*V239*3</f>
        <v>0</v>
      </c>
      <c r="X239" s="51">
        <f t="shared" si="12"/>
        <v>0</v>
      </c>
    </row>
    <row r="240" spans="1:25" s="3" customFormat="1" outlineLevel="2" x14ac:dyDescent="0.25">
      <c r="A240" s="115" t="s">
        <v>357</v>
      </c>
      <c r="B240" s="23" t="s">
        <v>65</v>
      </c>
      <c r="C240" s="107">
        <v>1363</v>
      </c>
      <c r="D240" s="108">
        <v>4</v>
      </c>
      <c r="E240" s="23" t="s">
        <v>66</v>
      </c>
      <c r="F240" s="23" t="s">
        <v>16</v>
      </c>
      <c r="G240" s="116">
        <v>1</v>
      </c>
      <c r="H240" s="116">
        <v>1</v>
      </c>
      <c r="I240" s="117"/>
      <c r="J240" s="118">
        <v>8356</v>
      </c>
      <c r="K240" s="50">
        <f>_xlfn.XLOOKUP($H240,'FY21 Billing Rates'!$A$2:$A$13,'FY21 Billing Rates'!$C$2:$C$13,,0)*J240*3</f>
        <v>27524.664000000004</v>
      </c>
      <c r="L240" s="118"/>
      <c r="M240" s="118">
        <v>8555</v>
      </c>
      <c r="N240" s="50">
        <f>_xlfn.XLOOKUP($H240,'FY22 Billing Rates'!$A$2:$A$13,'FY22 Billing Rates'!$C$2:$C$13,,0)*M240*3</f>
        <v>24664.064999999999</v>
      </c>
      <c r="O240" s="118">
        <v>-636</v>
      </c>
      <c r="P240" s="118">
        <v>7919</v>
      </c>
      <c r="Q240" s="50">
        <f>_xlfn.XLOOKUP($H240,'FY22 Billing Rates'!$A$2:$A$13,'FY22 Billing Rates'!$C$2:$C$13,,0)*P240*3</f>
        <v>22830.476999999999</v>
      </c>
      <c r="R240" s="118"/>
      <c r="S240" s="118">
        <v>7919</v>
      </c>
      <c r="T240" s="50">
        <f>_xlfn.XLOOKUP($H240,'FY22 Billing Rates'!$A$2:$A$13,'FY22 Billing Rates'!$C$2:$C$13,,0)*S240*3</f>
        <v>22830.476999999999</v>
      </c>
      <c r="U240" s="118"/>
      <c r="V240" s="118">
        <v>7919</v>
      </c>
      <c r="W240" s="50">
        <f>_xlfn.XLOOKUP($H240,'FY22 Billing Rates'!$A$2:$A$13,'FY22 Billing Rates'!$C$2:$C$13,,0)*V240*3</f>
        <v>22830.476999999999</v>
      </c>
      <c r="X240" s="119">
        <f t="shared" ref="X240:X251" si="13">N240+Q240+T240+W240</f>
        <v>93155.495999999999</v>
      </c>
    </row>
    <row r="241" spans="1:26" s="3" customFormat="1" outlineLevel="2" x14ac:dyDescent="0.25">
      <c r="A241" s="16"/>
      <c r="B241" s="12" t="s">
        <v>65</v>
      </c>
      <c r="C241" s="13">
        <v>1363</v>
      </c>
      <c r="D241" s="14">
        <v>4</v>
      </c>
      <c r="E241" s="12" t="s">
        <v>66</v>
      </c>
      <c r="F241" s="12" t="s">
        <v>16</v>
      </c>
      <c r="G241" s="15">
        <v>3</v>
      </c>
      <c r="H241" s="15">
        <v>3</v>
      </c>
      <c r="I241" s="91"/>
      <c r="J241" s="64">
        <v>966</v>
      </c>
      <c r="K241" s="65">
        <f>_xlfn.XLOOKUP($H241,'FY21 Billing Rates'!$A$2:$A$13,'FY21 Billing Rates'!$C$2:$C$13,,0)*J241*3</f>
        <v>1014.3</v>
      </c>
      <c r="L241" s="47"/>
      <c r="M241" s="47">
        <v>966</v>
      </c>
      <c r="N241" s="49">
        <f>_xlfn.XLOOKUP($H241,'FY22 Billing Rates'!$A$2:$A$13,'FY22 Billing Rates'!$C$2:$C$13,,0)*M241*3</f>
        <v>1014.3</v>
      </c>
      <c r="O241" s="55"/>
      <c r="P241" s="55">
        <v>966</v>
      </c>
      <c r="Q241" s="56">
        <f>_xlfn.XLOOKUP($H241,'FY22 Billing Rates'!$A$2:$A$13,'FY22 Billing Rates'!$C$2:$C$13,,0)*P241*3</f>
        <v>1014.3</v>
      </c>
      <c r="R241" s="60"/>
      <c r="S241" s="60">
        <v>966</v>
      </c>
      <c r="T241" s="61">
        <f>_xlfn.XLOOKUP($H241,'FY22 Billing Rates'!$A$2:$A$13,'FY22 Billing Rates'!$C$2:$C$13,,0)*S241*3</f>
        <v>1014.3</v>
      </c>
      <c r="U241" s="64"/>
      <c r="V241" s="64">
        <v>966</v>
      </c>
      <c r="W241" s="65">
        <f>_xlfn.XLOOKUP($H241,'FY22 Billing Rates'!$A$2:$A$13,'FY22 Billing Rates'!$C$2:$C$13,,0)*V241*3</f>
        <v>1014.3</v>
      </c>
      <c r="X241" s="51">
        <f t="shared" si="13"/>
        <v>4057.2</v>
      </c>
    </row>
    <row r="242" spans="1:26" s="3" customFormat="1" outlineLevel="2" x14ac:dyDescent="0.25">
      <c r="A242" s="115" t="s">
        <v>357</v>
      </c>
      <c r="B242" s="23" t="s">
        <v>65</v>
      </c>
      <c r="C242" s="107">
        <v>1363</v>
      </c>
      <c r="D242" s="108">
        <v>20</v>
      </c>
      <c r="E242" s="23" t="s">
        <v>356</v>
      </c>
      <c r="F242" s="23" t="s">
        <v>16</v>
      </c>
      <c r="G242" s="116">
        <v>1</v>
      </c>
      <c r="H242" s="116">
        <v>1</v>
      </c>
      <c r="I242" s="117"/>
      <c r="J242" s="118"/>
      <c r="K242" s="50"/>
      <c r="L242" s="118"/>
      <c r="M242" s="118"/>
      <c r="N242" s="50">
        <f>_xlfn.XLOOKUP($H242,'FY22 Billing Rates'!$A$2:$A$13,'FY22 Billing Rates'!$C$2:$C$13,,0)*M242*3</f>
        <v>0</v>
      </c>
      <c r="O242" s="118">
        <v>636</v>
      </c>
      <c r="P242" s="118">
        <v>636</v>
      </c>
      <c r="Q242" s="50">
        <f>_xlfn.XLOOKUP($H242,'FY22 Billing Rates'!$A$2:$A$13,'FY22 Billing Rates'!$C$2:$C$13,,0)*P242*3</f>
        <v>1833.5880000000002</v>
      </c>
      <c r="R242" s="118"/>
      <c r="S242" s="118">
        <v>636</v>
      </c>
      <c r="T242" s="50">
        <f>_xlfn.XLOOKUP($H242,'FY22 Billing Rates'!$A$2:$A$13,'FY22 Billing Rates'!$C$2:$C$13,,0)*S242*3</f>
        <v>1833.5880000000002</v>
      </c>
      <c r="U242" s="118"/>
      <c r="V242" s="118">
        <v>636</v>
      </c>
      <c r="W242" s="50">
        <f>_xlfn.XLOOKUP($H242,'FY22 Billing Rates'!$A$2:$A$13,'FY22 Billing Rates'!$C$2:$C$13,,0)*V242*3</f>
        <v>1833.5880000000002</v>
      </c>
      <c r="X242" s="119">
        <f t="shared" si="13"/>
        <v>5500.764000000001</v>
      </c>
    </row>
    <row r="243" spans="1:26" s="3" customFormat="1" outlineLevel="2" x14ac:dyDescent="0.25">
      <c r="A243" s="16"/>
      <c r="B243" s="12" t="s">
        <v>67</v>
      </c>
      <c r="C243" s="13">
        <v>1365</v>
      </c>
      <c r="D243" s="14">
        <v>4</v>
      </c>
      <c r="E243" s="12" t="s">
        <v>68</v>
      </c>
      <c r="F243" s="12" t="s">
        <v>16</v>
      </c>
      <c r="G243" s="15">
        <v>1</v>
      </c>
      <c r="H243" s="15">
        <v>1</v>
      </c>
      <c r="I243" s="91"/>
      <c r="J243" s="64">
        <v>4352</v>
      </c>
      <c r="K243" s="65">
        <f>_xlfn.XLOOKUP($H243,'FY21 Billing Rates'!$A$2:$A$13,'FY21 Billing Rates'!$C$2:$C$13,,0)*J243*3</f>
        <v>14335.488000000001</v>
      </c>
      <c r="L243" s="47"/>
      <c r="M243" s="47">
        <v>4352</v>
      </c>
      <c r="N243" s="49">
        <f>_xlfn.XLOOKUP($H243,'FY22 Billing Rates'!$A$2:$A$13,'FY22 Billing Rates'!$C$2:$C$13,,0)*M243*3</f>
        <v>12546.815999999999</v>
      </c>
      <c r="O243" s="55"/>
      <c r="P243" s="55">
        <v>4352</v>
      </c>
      <c r="Q243" s="56">
        <f>_xlfn.XLOOKUP($H243,'FY22 Billing Rates'!$A$2:$A$13,'FY22 Billing Rates'!$C$2:$C$13,,0)*P243*3</f>
        <v>12546.815999999999</v>
      </c>
      <c r="R243" s="60"/>
      <c r="S243" s="60">
        <v>4352</v>
      </c>
      <c r="T243" s="61">
        <f>_xlfn.XLOOKUP($H243,'FY22 Billing Rates'!$A$2:$A$13,'FY22 Billing Rates'!$C$2:$C$13,,0)*S243*3</f>
        <v>12546.815999999999</v>
      </c>
      <c r="U243" s="64"/>
      <c r="V243" s="64">
        <v>4352</v>
      </c>
      <c r="W243" s="65">
        <f>_xlfn.XLOOKUP($H243,'FY22 Billing Rates'!$A$2:$A$13,'FY22 Billing Rates'!$C$2:$C$13,,0)*V243*3</f>
        <v>12546.815999999999</v>
      </c>
      <c r="X243" s="51">
        <f t="shared" si="13"/>
        <v>50187.263999999996</v>
      </c>
    </row>
    <row r="244" spans="1:26" s="3" customFormat="1" outlineLevel="2" x14ac:dyDescent="0.25">
      <c r="A244" s="16"/>
      <c r="B244" s="12" t="s">
        <v>67</v>
      </c>
      <c r="C244" s="13">
        <v>1365</v>
      </c>
      <c r="D244" s="14">
        <v>4</v>
      </c>
      <c r="E244" s="12" t="s">
        <v>68</v>
      </c>
      <c r="F244" s="12" t="s">
        <v>16</v>
      </c>
      <c r="G244" s="15">
        <v>3</v>
      </c>
      <c r="H244" s="15">
        <v>3</v>
      </c>
      <c r="I244" s="91"/>
      <c r="J244" s="64">
        <v>323</v>
      </c>
      <c r="K244" s="65">
        <f>_xlfn.XLOOKUP($H244,'FY21 Billing Rates'!$A$2:$A$13,'FY21 Billing Rates'!$C$2:$C$13,,0)*J244*3</f>
        <v>339.15</v>
      </c>
      <c r="L244" s="47"/>
      <c r="M244" s="47">
        <v>323</v>
      </c>
      <c r="N244" s="49">
        <f>_xlfn.XLOOKUP($H244,'FY22 Billing Rates'!$A$2:$A$13,'FY22 Billing Rates'!$C$2:$C$13,,0)*M244*3</f>
        <v>339.15</v>
      </c>
      <c r="O244" s="55"/>
      <c r="P244" s="55">
        <v>323</v>
      </c>
      <c r="Q244" s="56">
        <f>_xlfn.XLOOKUP($H244,'FY22 Billing Rates'!$A$2:$A$13,'FY22 Billing Rates'!$C$2:$C$13,,0)*P244*3</f>
        <v>339.15</v>
      </c>
      <c r="R244" s="60"/>
      <c r="S244" s="60">
        <v>323</v>
      </c>
      <c r="T244" s="61">
        <f>_xlfn.XLOOKUP($H244,'FY22 Billing Rates'!$A$2:$A$13,'FY22 Billing Rates'!$C$2:$C$13,,0)*S244*3</f>
        <v>339.15</v>
      </c>
      <c r="U244" s="64"/>
      <c r="V244" s="64">
        <v>323</v>
      </c>
      <c r="W244" s="65">
        <f>_xlfn.XLOOKUP($H244,'FY22 Billing Rates'!$A$2:$A$13,'FY22 Billing Rates'!$C$2:$C$13,,0)*V244*3</f>
        <v>339.15</v>
      </c>
      <c r="X244" s="51">
        <f t="shared" si="13"/>
        <v>1356.6</v>
      </c>
    </row>
    <row r="245" spans="1:26" s="11" customFormat="1" outlineLevel="2" x14ac:dyDescent="0.25">
      <c r="A245" s="16"/>
      <c r="B245" s="12" t="s">
        <v>67</v>
      </c>
      <c r="C245" s="13">
        <v>1373</v>
      </c>
      <c r="D245" s="14">
        <v>4</v>
      </c>
      <c r="E245" s="12" t="s">
        <v>72</v>
      </c>
      <c r="F245" s="12" t="s">
        <v>16</v>
      </c>
      <c r="G245" s="15">
        <v>1</v>
      </c>
      <c r="H245" s="15">
        <v>1</v>
      </c>
      <c r="I245" s="91"/>
      <c r="J245" s="64">
        <v>1192</v>
      </c>
      <c r="K245" s="65">
        <f>_xlfn.XLOOKUP($H245,'FY21 Billing Rates'!$A$2:$A$13,'FY21 Billing Rates'!$C$2:$C$13,,0)*J245*3</f>
        <v>3926.4480000000003</v>
      </c>
      <c r="L245" s="47"/>
      <c r="M245" s="47">
        <v>1192</v>
      </c>
      <c r="N245" s="49">
        <f>_xlfn.XLOOKUP($H245,'FY22 Billing Rates'!$A$2:$A$13,'FY22 Billing Rates'!$C$2:$C$13,,0)*M245*3</f>
        <v>3436.5360000000001</v>
      </c>
      <c r="O245" s="55"/>
      <c r="P245" s="55">
        <v>1192</v>
      </c>
      <c r="Q245" s="56">
        <f>_xlfn.XLOOKUP($H245,'FY22 Billing Rates'!$A$2:$A$13,'FY22 Billing Rates'!$C$2:$C$13,,0)*P245*3</f>
        <v>3436.5360000000001</v>
      </c>
      <c r="R245" s="60"/>
      <c r="S245" s="60">
        <v>1192</v>
      </c>
      <c r="T245" s="61">
        <f>_xlfn.XLOOKUP($H245,'FY22 Billing Rates'!$A$2:$A$13,'FY22 Billing Rates'!$C$2:$C$13,,0)*S245*3</f>
        <v>3436.5360000000001</v>
      </c>
      <c r="U245" s="64"/>
      <c r="V245" s="64">
        <v>1192</v>
      </c>
      <c r="W245" s="65">
        <f>_xlfn.XLOOKUP($H245,'FY22 Billing Rates'!$A$2:$A$13,'FY22 Billing Rates'!$C$2:$C$13,,0)*V245*3</f>
        <v>3436.5360000000001</v>
      </c>
      <c r="X245" s="51">
        <f t="shared" si="13"/>
        <v>13746.144</v>
      </c>
    </row>
    <row r="246" spans="1:26" s="11" customFormat="1" outlineLevel="2" x14ac:dyDescent="0.25">
      <c r="A246" s="16"/>
      <c r="B246" s="12" t="s">
        <v>67</v>
      </c>
      <c r="C246" s="13">
        <v>1389</v>
      </c>
      <c r="D246" s="14">
        <v>4</v>
      </c>
      <c r="E246" s="12" t="s">
        <v>75</v>
      </c>
      <c r="F246" s="12" t="s">
        <v>16</v>
      </c>
      <c r="G246" s="15">
        <v>1</v>
      </c>
      <c r="H246" s="15">
        <v>1</v>
      </c>
      <c r="I246" s="91"/>
      <c r="J246" s="64">
        <v>1361</v>
      </c>
      <c r="K246" s="65">
        <f>_xlfn.XLOOKUP($H246,'FY21 Billing Rates'!$A$2:$A$13,'FY21 Billing Rates'!$C$2:$C$13,,0)*J246*3</f>
        <v>4483.134</v>
      </c>
      <c r="L246" s="47"/>
      <c r="M246" s="47">
        <v>1361</v>
      </c>
      <c r="N246" s="49">
        <f>_xlfn.XLOOKUP($H246,'FY22 Billing Rates'!$A$2:$A$13,'FY22 Billing Rates'!$C$2:$C$13,,0)*M246*3</f>
        <v>3923.7629999999999</v>
      </c>
      <c r="O246" s="55"/>
      <c r="P246" s="55">
        <v>1361</v>
      </c>
      <c r="Q246" s="56">
        <f>_xlfn.XLOOKUP($H246,'FY22 Billing Rates'!$A$2:$A$13,'FY22 Billing Rates'!$C$2:$C$13,,0)*P246*3</f>
        <v>3923.7629999999999</v>
      </c>
      <c r="R246" s="60"/>
      <c r="S246" s="60">
        <v>1361</v>
      </c>
      <c r="T246" s="61">
        <f>_xlfn.XLOOKUP($H246,'FY22 Billing Rates'!$A$2:$A$13,'FY22 Billing Rates'!$C$2:$C$13,,0)*S246*3</f>
        <v>3923.7629999999999</v>
      </c>
      <c r="U246" s="64"/>
      <c r="V246" s="64">
        <v>1361</v>
      </c>
      <c r="W246" s="65">
        <f>_xlfn.XLOOKUP($H246,'FY22 Billing Rates'!$A$2:$A$13,'FY22 Billing Rates'!$C$2:$C$13,,0)*V246*3</f>
        <v>3923.7629999999999</v>
      </c>
      <c r="X246" s="51">
        <f t="shared" si="13"/>
        <v>15695.052</v>
      </c>
      <c r="Z246" s="123"/>
    </row>
    <row r="247" spans="1:26" s="3" customFormat="1" outlineLevel="2" x14ac:dyDescent="0.25">
      <c r="A247" s="115" t="s">
        <v>398</v>
      </c>
      <c r="B247" s="23"/>
      <c r="C247" s="107">
        <v>2890</v>
      </c>
      <c r="D247" s="108">
        <v>20</v>
      </c>
      <c r="E247" s="23" t="s">
        <v>328</v>
      </c>
      <c r="F247" s="23" t="s">
        <v>16</v>
      </c>
      <c r="G247" s="116">
        <v>1</v>
      </c>
      <c r="H247" s="116">
        <v>1</v>
      </c>
      <c r="I247" s="117"/>
      <c r="J247" s="161">
        <v>1158</v>
      </c>
      <c r="K247" s="50">
        <f>_xlfn.XLOOKUP($H247,'FY21 Billing Rates'!$A$2:$A$13,'FY21 Billing Rates'!$C$2:$C$13,,0)*J247*3</f>
        <v>3814.4520000000002</v>
      </c>
      <c r="L247" s="118"/>
      <c r="M247" s="161"/>
      <c r="N247" s="50">
        <f>_xlfn.XLOOKUP($H247,'FY22 Billing Rates'!$A$2:$A$13,'FY22 Billing Rates'!$C$2:$C$13,,0)*M247*3</f>
        <v>0</v>
      </c>
      <c r="O247" s="118">
        <v>1158</v>
      </c>
      <c r="P247" s="161">
        <v>1158</v>
      </c>
      <c r="Q247" s="50">
        <f>_xlfn.XLOOKUP($H247,'FY22 Billing Rates'!$A$2:$A$13,'FY22 Billing Rates'!$C$2:$C$13,,0)*P247*3</f>
        <v>3338.5140000000001</v>
      </c>
      <c r="R247" s="161"/>
      <c r="S247" s="161">
        <v>1158</v>
      </c>
      <c r="T247" s="50">
        <f>_xlfn.XLOOKUP($H247,'FY22 Billing Rates'!$A$2:$A$13,'FY22 Billing Rates'!$C$2:$C$13,,0)*S247*3</f>
        <v>3338.5140000000001</v>
      </c>
      <c r="U247" s="161"/>
      <c r="V247" s="161">
        <v>1158</v>
      </c>
      <c r="W247" s="50">
        <f>_xlfn.XLOOKUP($H247,'FY22 Billing Rates'!$A$2:$A$13,'FY22 Billing Rates'!$C$2:$C$13,,0)*V247*3</f>
        <v>3338.5140000000001</v>
      </c>
      <c r="X247" s="119">
        <f t="shared" si="13"/>
        <v>10015.542000000001</v>
      </c>
    </row>
    <row r="248" spans="1:26" s="3" customFormat="1" outlineLevel="2" x14ac:dyDescent="0.25">
      <c r="A248" s="16"/>
      <c r="B248" s="12" t="s">
        <v>35</v>
      </c>
      <c r="C248" s="13">
        <v>2891</v>
      </c>
      <c r="D248" s="14">
        <v>4</v>
      </c>
      <c r="E248" s="12" t="s">
        <v>106</v>
      </c>
      <c r="F248" s="12" t="s">
        <v>16</v>
      </c>
      <c r="G248" s="15">
        <v>1</v>
      </c>
      <c r="H248" s="15">
        <v>1</v>
      </c>
      <c r="I248" s="91"/>
      <c r="J248" s="64">
        <v>51357</v>
      </c>
      <c r="K248" s="65">
        <f>_xlfn.XLOOKUP($H248,'FY21 Billing Rates'!$A$2:$A$13,'FY21 Billing Rates'!$C$2:$C$13,,0)*J248*3</f>
        <v>169169.95800000001</v>
      </c>
      <c r="L248" s="47"/>
      <c r="M248" s="47">
        <v>51357</v>
      </c>
      <c r="N248" s="49">
        <f>_xlfn.XLOOKUP($H248,'FY22 Billing Rates'!$A$2:$A$13,'FY22 Billing Rates'!$C$2:$C$13,,0)*M248*3</f>
        <v>148062.231</v>
      </c>
      <c r="O248" s="55">
        <f>-1158+152</f>
        <v>-1006</v>
      </c>
      <c r="P248" s="55">
        <f>M248+O248</f>
        <v>50351</v>
      </c>
      <c r="Q248" s="56">
        <f>_xlfn.XLOOKUP($H248,'FY22 Billing Rates'!$A$2:$A$13,'FY22 Billing Rates'!$C$2:$C$13,,0)*P248*3</f>
        <v>145161.93300000002</v>
      </c>
      <c r="R248" s="60"/>
      <c r="S248" s="60">
        <v>50351</v>
      </c>
      <c r="T248" s="61">
        <f>_xlfn.XLOOKUP($H248,'FY22 Billing Rates'!$A$2:$A$13,'FY22 Billing Rates'!$C$2:$C$13,,0)*S248*3</f>
        <v>145161.93300000002</v>
      </c>
      <c r="U248" s="64"/>
      <c r="V248" s="64">
        <v>50351</v>
      </c>
      <c r="W248" s="65">
        <f>_xlfn.XLOOKUP($H248,'FY22 Billing Rates'!$A$2:$A$13,'FY22 Billing Rates'!$C$2:$C$13,,0)*V248*3</f>
        <v>145161.93300000002</v>
      </c>
      <c r="X248" s="51">
        <f t="shared" si="13"/>
        <v>583548.03</v>
      </c>
    </row>
    <row r="249" spans="1:26" s="3" customFormat="1" outlineLevel="2" x14ac:dyDescent="0.25">
      <c r="A249" s="16"/>
      <c r="B249" s="12" t="s">
        <v>35</v>
      </c>
      <c r="C249" s="13">
        <v>2891</v>
      </c>
      <c r="D249" s="14">
        <v>4</v>
      </c>
      <c r="E249" s="12" t="s">
        <v>106</v>
      </c>
      <c r="F249" s="12" t="s">
        <v>16</v>
      </c>
      <c r="G249" s="15">
        <v>3</v>
      </c>
      <c r="H249" s="15">
        <v>3</v>
      </c>
      <c r="I249" s="91"/>
      <c r="J249" s="64">
        <v>1387</v>
      </c>
      <c r="K249" s="65">
        <f>_xlfn.XLOOKUP($H249,'FY21 Billing Rates'!$A$2:$A$13,'FY21 Billing Rates'!$C$2:$C$13,,0)*J249*3</f>
        <v>1456.35</v>
      </c>
      <c r="L249" s="47"/>
      <c r="M249" s="47">
        <v>1387</v>
      </c>
      <c r="N249" s="49">
        <f>_xlfn.XLOOKUP($H249,'FY22 Billing Rates'!$A$2:$A$13,'FY22 Billing Rates'!$C$2:$C$13,,0)*M249*3</f>
        <v>1456.35</v>
      </c>
      <c r="O249" s="55"/>
      <c r="P249" s="55">
        <v>1387</v>
      </c>
      <c r="Q249" s="56">
        <f>_xlfn.XLOOKUP($H249,'FY22 Billing Rates'!$A$2:$A$13,'FY22 Billing Rates'!$C$2:$C$13,,0)*P249*3</f>
        <v>1456.35</v>
      </c>
      <c r="R249" s="60"/>
      <c r="S249" s="60">
        <v>1387</v>
      </c>
      <c r="T249" s="61">
        <f>_xlfn.XLOOKUP($H249,'FY22 Billing Rates'!$A$2:$A$13,'FY22 Billing Rates'!$C$2:$C$13,,0)*S249*3</f>
        <v>1456.35</v>
      </c>
      <c r="U249" s="64"/>
      <c r="V249" s="64">
        <v>1387</v>
      </c>
      <c r="W249" s="65">
        <f>_xlfn.XLOOKUP($H249,'FY22 Billing Rates'!$A$2:$A$13,'FY22 Billing Rates'!$C$2:$C$13,,0)*V249*3</f>
        <v>1456.35</v>
      </c>
      <c r="X249" s="51">
        <f t="shared" si="13"/>
        <v>5825.4</v>
      </c>
    </row>
    <row r="250" spans="1:26" s="11" customFormat="1" outlineLevel="2" x14ac:dyDescent="0.25">
      <c r="A250" s="115" t="s">
        <v>406</v>
      </c>
      <c r="B250" s="23" t="s">
        <v>35</v>
      </c>
      <c r="C250" s="107">
        <v>2895</v>
      </c>
      <c r="D250" s="108">
        <v>45</v>
      </c>
      <c r="E250" s="23" t="s">
        <v>107</v>
      </c>
      <c r="F250" s="23" t="s">
        <v>16</v>
      </c>
      <c r="G250" s="116">
        <v>1</v>
      </c>
      <c r="H250" s="116">
        <v>1</v>
      </c>
      <c r="I250" s="117"/>
      <c r="J250" s="118">
        <v>152</v>
      </c>
      <c r="K250" s="50">
        <f>_xlfn.XLOOKUP($H250,'FY21 Billing Rates'!$A$2:$A$13,'FY21 Billing Rates'!$C$2:$C$13,,0)*J250*3</f>
        <v>500.68800000000005</v>
      </c>
      <c r="L250" s="118"/>
      <c r="M250" s="118">
        <v>152</v>
      </c>
      <c r="N250" s="50">
        <f>_xlfn.XLOOKUP($H250,'FY22 Billing Rates'!$A$2:$A$13,'FY22 Billing Rates'!$C$2:$C$13,,0)*M250*3</f>
        <v>438.21600000000001</v>
      </c>
      <c r="O250" s="118">
        <v>-152</v>
      </c>
      <c r="P250" s="118"/>
      <c r="Q250" s="50">
        <f>_xlfn.XLOOKUP($H250,'FY22 Billing Rates'!$A$2:$A$13,'FY22 Billing Rates'!$C$2:$C$13,,0)*P250*3</f>
        <v>0</v>
      </c>
      <c r="R250" s="118"/>
      <c r="S250" s="118"/>
      <c r="T250" s="50">
        <f>_xlfn.XLOOKUP($H250,'FY22 Billing Rates'!$A$2:$A$13,'FY22 Billing Rates'!$C$2:$C$13,,0)*S250*3</f>
        <v>0</v>
      </c>
      <c r="U250" s="118"/>
      <c r="V250" s="118"/>
      <c r="W250" s="50">
        <f>_xlfn.XLOOKUP($H250,'FY22 Billing Rates'!$A$2:$A$13,'FY22 Billing Rates'!$C$2:$C$13,,0)*V250*3</f>
        <v>0</v>
      </c>
      <c r="X250" s="119">
        <f t="shared" si="13"/>
        <v>438.21600000000001</v>
      </c>
    </row>
    <row r="251" spans="1:26" s="11" customFormat="1" hidden="1" outlineLevel="2" x14ac:dyDescent="0.25">
      <c r="A251" s="16"/>
      <c r="B251" s="12" t="s">
        <v>108</v>
      </c>
      <c r="C251" s="13">
        <v>2995</v>
      </c>
      <c r="D251" s="14">
        <v>4</v>
      </c>
      <c r="E251" s="12" t="s">
        <v>109</v>
      </c>
      <c r="F251" s="12" t="s">
        <v>16</v>
      </c>
      <c r="G251" s="15">
        <v>1</v>
      </c>
      <c r="H251" s="15">
        <v>1</v>
      </c>
      <c r="I251" s="91"/>
      <c r="J251" s="124">
        <v>515</v>
      </c>
      <c r="K251" s="125">
        <f>_xlfn.XLOOKUP($H251,'FY21 Billing Rates'!$A$2:$A$13,'FY21 Billing Rates'!$C$2:$C$13,,0)*J251*3</f>
        <v>1696.41</v>
      </c>
      <c r="L251" s="124"/>
      <c r="M251" s="124">
        <v>0</v>
      </c>
      <c r="N251" s="125">
        <f>_xlfn.XLOOKUP($H251,'FY22 Billing Rates'!$A$2:$A$13,'FY22 Billing Rates'!$C$2:$C$13,,0)*M251*3</f>
        <v>0</v>
      </c>
      <c r="O251" s="124"/>
      <c r="P251" s="124"/>
      <c r="Q251" s="125">
        <f>_xlfn.XLOOKUP($H251,'FY22 Billing Rates'!$A$2:$A$13,'FY22 Billing Rates'!$C$2:$C$13,,0)*P251*3</f>
        <v>0</v>
      </c>
      <c r="R251" s="124"/>
      <c r="S251" s="124"/>
      <c r="T251" s="125">
        <f>_xlfn.XLOOKUP($H251,'FY22 Billing Rates'!$A$2:$A$13,'FY22 Billing Rates'!$C$2:$C$13,,0)*S251*3</f>
        <v>0</v>
      </c>
      <c r="U251" s="124"/>
      <c r="V251" s="124"/>
      <c r="W251" s="125">
        <f>_xlfn.XLOOKUP($H251,'FY22 Billing Rates'!$A$2:$A$13,'FY22 Billing Rates'!$C$2:$C$13,,0)*V251*3</f>
        <v>0</v>
      </c>
      <c r="X251" s="51">
        <f t="shared" si="13"/>
        <v>0</v>
      </c>
    </row>
    <row r="252" spans="1:26" s="11" customFormat="1" outlineLevel="1" x14ac:dyDescent="0.25">
      <c r="A252" s="128"/>
      <c r="B252" s="129"/>
      <c r="C252" s="130"/>
      <c r="D252" s="131"/>
      <c r="E252" s="129"/>
      <c r="F252" s="137" t="s">
        <v>228</v>
      </c>
      <c r="G252" s="132"/>
      <c r="H252" s="132"/>
      <c r="I252" s="133">
        <v>130000</v>
      </c>
      <c r="J252" s="134"/>
      <c r="K252" s="135"/>
      <c r="L252" s="134"/>
      <c r="M252" s="134">
        <f>SUM(M231:M250)</f>
        <v>129255</v>
      </c>
      <c r="N252" s="135"/>
      <c r="O252" s="134"/>
      <c r="P252" s="134">
        <f>SUBTOTAL(9,P231:P251)</f>
        <v>129255</v>
      </c>
      <c r="Q252" s="135"/>
      <c r="R252" s="134"/>
      <c r="S252" s="134">
        <f>SUBTOTAL(9,S231:S251)</f>
        <v>129255</v>
      </c>
      <c r="T252" s="135"/>
      <c r="U252" s="134"/>
      <c r="V252" s="134">
        <f>SUBTOTAL(9,V231:V251)</f>
        <v>129255</v>
      </c>
      <c r="W252" s="135"/>
      <c r="X252" s="136"/>
      <c r="Y252" s="11" t="s">
        <v>392</v>
      </c>
    </row>
    <row r="253" spans="1:26" s="11" customFormat="1" outlineLevel="2" x14ac:dyDescent="0.25">
      <c r="A253" s="16"/>
      <c r="B253" s="12" t="s">
        <v>8</v>
      </c>
      <c r="C253" s="13">
        <v>1000</v>
      </c>
      <c r="D253" s="14">
        <v>4</v>
      </c>
      <c r="E253" s="12" t="s">
        <v>9</v>
      </c>
      <c r="F253" s="12" t="s">
        <v>10</v>
      </c>
      <c r="G253" s="15">
        <v>1</v>
      </c>
      <c r="H253" s="15">
        <v>1</v>
      </c>
      <c r="I253" s="91"/>
      <c r="J253" s="64">
        <v>6341</v>
      </c>
      <c r="K253" s="65">
        <f>_xlfn.XLOOKUP($H253,'FY21 Billing Rates'!$A$2:$A$13,'FY21 Billing Rates'!$C$2:$C$13,,0)*J253*3</f>
        <v>20887.254000000001</v>
      </c>
      <c r="L253" s="47"/>
      <c r="M253" s="47">
        <v>6341</v>
      </c>
      <c r="N253" s="49">
        <f>_xlfn.XLOOKUP($H253,'FY22 Billing Rates'!$A$2:$A$13,'FY22 Billing Rates'!$C$2:$C$13,,0)*M253*3</f>
        <v>18281.102999999999</v>
      </c>
      <c r="O253" s="55"/>
      <c r="P253" s="55">
        <v>6341</v>
      </c>
      <c r="Q253" s="56">
        <f>_xlfn.XLOOKUP($H253,'FY22 Billing Rates'!$A$2:$A$13,'FY22 Billing Rates'!$C$2:$C$13,,0)*P253*3</f>
        <v>18281.102999999999</v>
      </c>
      <c r="R253" s="60"/>
      <c r="S253" s="60">
        <v>6341</v>
      </c>
      <c r="T253" s="61">
        <f>_xlfn.XLOOKUP($H253,'FY22 Billing Rates'!$A$2:$A$13,'FY22 Billing Rates'!$C$2:$C$13,,0)*S253*3</f>
        <v>18281.102999999999</v>
      </c>
      <c r="U253" s="64"/>
      <c r="V253" s="64">
        <v>6341</v>
      </c>
      <c r="W253" s="65">
        <f>_xlfn.XLOOKUP($H253,'FY22 Billing Rates'!$A$2:$A$13,'FY22 Billing Rates'!$C$2:$C$13,,0)*V253*3</f>
        <v>18281.102999999999</v>
      </c>
      <c r="X253" s="51">
        <f t="shared" ref="X253:X276" si="14">N253+Q253+T253+W253</f>
        <v>73124.411999999997</v>
      </c>
    </row>
    <row r="254" spans="1:26" s="11" customFormat="1" outlineLevel="2" x14ac:dyDescent="0.25">
      <c r="A254" s="16"/>
      <c r="B254" s="12" t="s">
        <v>17</v>
      </c>
      <c r="C254" s="13">
        <v>1004</v>
      </c>
      <c r="D254" s="14">
        <v>4</v>
      </c>
      <c r="E254" s="12" t="s">
        <v>18</v>
      </c>
      <c r="F254" s="12" t="s">
        <v>10</v>
      </c>
      <c r="G254" s="15">
        <v>1</v>
      </c>
      <c r="H254" s="15">
        <v>1</v>
      </c>
      <c r="I254" s="91"/>
      <c r="J254" s="64">
        <v>843</v>
      </c>
      <c r="K254" s="65">
        <f>_xlfn.XLOOKUP($H254,'FY21 Billing Rates'!$A$2:$A$13,'FY21 Billing Rates'!$C$2:$C$13,,0)*J254*3</f>
        <v>2776.8420000000001</v>
      </c>
      <c r="L254" s="47"/>
      <c r="M254" s="47">
        <v>843</v>
      </c>
      <c r="N254" s="49">
        <f>_xlfn.XLOOKUP($H254,'FY22 Billing Rates'!$A$2:$A$13,'FY22 Billing Rates'!$C$2:$C$13,,0)*M254*3</f>
        <v>2430.3689999999997</v>
      </c>
      <c r="O254" s="55"/>
      <c r="P254" s="55">
        <v>843</v>
      </c>
      <c r="Q254" s="56">
        <f>_xlfn.XLOOKUP($H254,'FY22 Billing Rates'!$A$2:$A$13,'FY22 Billing Rates'!$C$2:$C$13,,0)*P254*3</f>
        <v>2430.3689999999997</v>
      </c>
      <c r="R254" s="60"/>
      <c r="S254" s="60">
        <v>843</v>
      </c>
      <c r="T254" s="61">
        <f>_xlfn.XLOOKUP($H254,'FY22 Billing Rates'!$A$2:$A$13,'FY22 Billing Rates'!$C$2:$C$13,,0)*S254*3</f>
        <v>2430.3689999999997</v>
      </c>
      <c r="U254" s="64"/>
      <c r="V254" s="64">
        <v>843</v>
      </c>
      <c r="W254" s="65">
        <f>_xlfn.XLOOKUP($H254,'FY22 Billing Rates'!$A$2:$A$13,'FY22 Billing Rates'!$C$2:$C$13,,0)*V254*3</f>
        <v>2430.3689999999997</v>
      </c>
      <c r="X254" s="51">
        <f t="shared" si="14"/>
        <v>9721.4759999999987</v>
      </c>
    </row>
    <row r="255" spans="1:26" s="3" customFormat="1" outlineLevel="2" x14ac:dyDescent="0.25">
      <c r="A255" s="115" t="s">
        <v>399</v>
      </c>
      <c r="B255" s="23" t="s">
        <v>8</v>
      </c>
      <c r="C255" s="107">
        <v>1007</v>
      </c>
      <c r="D255" s="108">
        <v>4</v>
      </c>
      <c r="E255" s="23" t="s">
        <v>19</v>
      </c>
      <c r="F255" s="23" t="s">
        <v>10</v>
      </c>
      <c r="G255" s="116">
        <v>1</v>
      </c>
      <c r="H255" s="116">
        <v>1</v>
      </c>
      <c r="I255" s="117"/>
      <c r="J255" s="118">
        <v>780</v>
      </c>
      <c r="K255" s="50">
        <f>_xlfn.XLOOKUP($H255,'FY21 Billing Rates'!$A$2:$A$13,'FY21 Billing Rates'!$C$2:$C$13,,0)*J255*3</f>
        <v>2569.3200000000002</v>
      </c>
      <c r="L255" s="118"/>
      <c r="M255" s="118">
        <v>330</v>
      </c>
      <c r="N255" s="50">
        <f>_xlfn.XLOOKUP($H255,'FY22 Billing Rates'!$A$2:$A$13,'FY22 Billing Rates'!$C$2:$C$13,,0)*M255*3</f>
        <v>951.39</v>
      </c>
      <c r="O255" s="118">
        <v>450</v>
      </c>
      <c r="P255" s="118">
        <v>780</v>
      </c>
      <c r="Q255" s="50">
        <f>_xlfn.XLOOKUP($H255,'FY22 Billing Rates'!$A$2:$A$13,'FY22 Billing Rates'!$C$2:$C$13,,0)*P255*3</f>
        <v>2248.7399999999998</v>
      </c>
      <c r="R255" s="118"/>
      <c r="S255" s="118">
        <v>780</v>
      </c>
      <c r="T255" s="50">
        <f>_xlfn.XLOOKUP($H255,'FY22 Billing Rates'!$A$2:$A$13,'FY22 Billing Rates'!$C$2:$C$13,,0)*S255*3</f>
        <v>2248.7399999999998</v>
      </c>
      <c r="U255" s="118"/>
      <c r="V255" s="118">
        <v>780</v>
      </c>
      <c r="W255" s="50">
        <f>_xlfn.XLOOKUP($H255,'FY22 Billing Rates'!$A$2:$A$13,'FY22 Billing Rates'!$C$2:$C$13,,0)*V255*3</f>
        <v>2248.7399999999998</v>
      </c>
      <c r="X255" s="119">
        <f t="shared" si="14"/>
        <v>7697.6099999999988</v>
      </c>
    </row>
    <row r="256" spans="1:26" s="3" customFormat="1" outlineLevel="2" x14ac:dyDescent="0.25">
      <c r="A256" s="16"/>
      <c r="B256" s="12" t="s">
        <v>21</v>
      </c>
      <c r="C256" s="13">
        <v>1020</v>
      </c>
      <c r="D256" s="14">
        <v>4</v>
      </c>
      <c r="E256" s="12" t="s">
        <v>22</v>
      </c>
      <c r="F256" s="12" t="s">
        <v>10</v>
      </c>
      <c r="G256" s="15">
        <v>1</v>
      </c>
      <c r="H256" s="15">
        <v>1</v>
      </c>
      <c r="I256" s="91"/>
      <c r="J256" s="64">
        <v>1910</v>
      </c>
      <c r="K256" s="65">
        <f>_xlfn.XLOOKUP($H256,'FY21 Billing Rates'!$A$2:$A$13,'FY21 Billing Rates'!$C$2:$C$13,,0)*J256*3</f>
        <v>6291.5400000000009</v>
      </c>
      <c r="L256" s="47"/>
      <c r="M256" s="47">
        <v>1910</v>
      </c>
      <c r="N256" s="49">
        <f>_xlfn.XLOOKUP($H256,'FY22 Billing Rates'!$A$2:$A$13,'FY22 Billing Rates'!$C$2:$C$13,,0)*M256*3</f>
        <v>5506.53</v>
      </c>
      <c r="O256" s="55"/>
      <c r="P256" s="55">
        <v>1910</v>
      </c>
      <c r="Q256" s="56">
        <f>_xlfn.XLOOKUP($H256,'FY22 Billing Rates'!$A$2:$A$13,'FY22 Billing Rates'!$C$2:$C$13,,0)*P256*3</f>
        <v>5506.53</v>
      </c>
      <c r="R256" s="60"/>
      <c r="S256" s="60">
        <v>1910</v>
      </c>
      <c r="T256" s="61">
        <f>_xlfn.XLOOKUP($H256,'FY22 Billing Rates'!$A$2:$A$13,'FY22 Billing Rates'!$C$2:$C$13,,0)*S256*3</f>
        <v>5506.53</v>
      </c>
      <c r="U256" s="64"/>
      <c r="V256" s="64">
        <v>1910</v>
      </c>
      <c r="W256" s="65">
        <f>_xlfn.XLOOKUP($H256,'FY22 Billing Rates'!$A$2:$A$13,'FY22 Billing Rates'!$C$2:$C$13,,0)*V256*3</f>
        <v>5506.53</v>
      </c>
      <c r="X256" s="51">
        <f t="shared" si="14"/>
        <v>22026.12</v>
      </c>
    </row>
    <row r="257" spans="1:24" s="19" customFormat="1" outlineLevel="2" x14ac:dyDescent="0.25">
      <c r="A257" s="16"/>
      <c r="B257" s="12" t="s">
        <v>11</v>
      </c>
      <c r="C257" s="13">
        <v>1030</v>
      </c>
      <c r="D257" s="14">
        <v>4</v>
      </c>
      <c r="E257" s="12" t="s">
        <v>23</v>
      </c>
      <c r="F257" s="12" t="s">
        <v>10</v>
      </c>
      <c r="G257" s="15">
        <v>1</v>
      </c>
      <c r="H257" s="15">
        <v>1</v>
      </c>
      <c r="I257" s="91"/>
      <c r="J257" s="64">
        <v>37660</v>
      </c>
      <c r="K257" s="65">
        <f>_xlfn.XLOOKUP($H257,'FY21 Billing Rates'!$A$2:$A$13,'FY21 Billing Rates'!$C$2:$C$13,,0)*J257*3</f>
        <v>124052.04000000001</v>
      </c>
      <c r="L257" s="47"/>
      <c r="M257" s="47">
        <v>37660</v>
      </c>
      <c r="N257" s="49">
        <f>_xlfn.XLOOKUP($H257,'FY22 Billing Rates'!$A$2:$A$13,'FY22 Billing Rates'!$C$2:$C$13,,0)*M257*3</f>
        <v>108573.78</v>
      </c>
      <c r="O257" s="55"/>
      <c r="P257" s="55">
        <v>37660</v>
      </c>
      <c r="Q257" s="56">
        <f>_xlfn.XLOOKUP($H257,'FY22 Billing Rates'!$A$2:$A$13,'FY22 Billing Rates'!$C$2:$C$13,,0)*P257*3</f>
        <v>108573.78</v>
      </c>
      <c r="R257" s="60"/>
      <c r="S257" s="60">
        <v>37660</v>
      </c>
      <c r="T257" s="61">
        <f>_xlfn.XLOOKUP($H257,'FY22 Billing Rates'!$A$2:$A$13,'FY22 Billing Rates'!$C$2:$C$13,,0)*S257*3</f>
        <v>108573.78</v>
      </c>
      <c r="U257" s="64"/>
      <c r="V257" s="64">
        <v>37660</v>
      </c>
      <c r="W257" s="65">
        <f>_xlfn.XLOOKUP($H257,'FY22 Billing Rates'!$A$2:$A$13,'FY22 Billing Rates'!$C$2:$C$13,,0)*V257*3</f>
        <v>108573.78</v>
      </c>
      <c r="X257" s="51">
        <f t="shared" si="14"/>
        <v>434295.12</v>
      </c>
    </row>
    <row r="258" spans="1:24" s="19" customFormat="1" outlineLevel="2" x14ac:dyDescent="0.25">
      <c r="A258" s="16"/>
      <c r="B258" s="12" t="s">
        <v>11</v>
      </c>
      <c r="C258" s="13">
        <v>1031</v>
      </c>
      <c r="D258" s="14">
        <v>21</v>
      </c>
      <c r="E258" s="12" t="s">
        <v>24</v>
      </c>
      <c r="F258" s="12" t="s">
        <v>10</v>
      </c>
      <c r="G258" s="15">
        <v>1</v>
      </c>
      <c r="H258" s="15">
        <v>1</v>
      </c>
      <c r="I258" s="91"/>
      <c r="J258" s="64">
        <v>2097</v>
      </c>
      <c r="K258" s="65">
        <f>_xlfn.XLOOKUP($H258,'FY21 Billing Rates'!$A$2:$A$13,'FY21 Billing Rates'!$C$2:$C$13,,0)*J258*3</f>
        <v>6907.5180000000009</v>
      </c>
      <c r="L258" s="47"/>
      <c r="M258" s="47">
        <v>2485</v>
      </c>
      <c r="N258" s="49">
        <f>_xlfn.XLOOKUP($H258,'FY22 Billing Rates'!$A$2:$A$13,'FY22 Billing Rates'!$C$2:$C$13,,0)*M258*3</f>
        <v>7164.2550000000001</v>
      </c>
      <c r="O258" s="55"/>
      <c r="P258" s="55">
        <v>2485</v>
      </c>
      <c r="Q258" s="56">
        <f>_xlfn.XLOOKUP($H258,'FY22 Billing Rates'!$A$2:$A$13,'FY22 Billing Rates'!$C$2:$C$13,,0)*P258*3</f>
        <v>7164.2550000000001</v>
      </c>
      <c r="R258" s="60"/>
      <c r="S258" s="60">
        <v>2485</v>
      </c>
      <c r="T258" s="61">
        <f>_xlfn.XLOOKUP($H258,'FY22 Billing Rates'!$A$2:$A$13,'FY22 Billing Rates'!$C$2:$C$13,,0)*S258*3</f>
        <v>7164.2550000000001</v>
      </c>
      <c r="U258" s="64"/>
      <c r="V258" s="64">
        <v>2485</v>
      </c>
      <c r="W258" s="65">
        <f>_xlfn.XLOOKUP($H258,'FY22 Billing Rates'!$A$2:$A$13,'FY22 Billing Rates'!$C$2:$C$13,,0)*V258*3</f>
        <v>7164.2550000000001</v>
      </c>
      <c r="X258" s="51">
        <f t="shared" si="14"/>
        <v>28657.02</v>
      </c>
    </row>
    <row r="259" spans="1:24" s="3" customFormat="1" outlineLevel="2" x14ac:dyDescent="0.25">
      <c r="A259" s="16"/>
      <c r="B259" s="12" t="s">
        <v>11</v>
      </c>
      <c r="C259" s="13">
        <v>1033</v>
      </c>
      <c r="D259" s="14">
        <v>4</v>
      </c>
      <c r="E259" s="12" t="s">
        <v>25</v>
      </c>
      <c r="F259" s="12" t="s">
        <v>10</v>
      </c>
      <c r="G259" s="15">
        <v>1</v>
      </c>
      <c r="H259" s="15">
        <v>1</v>
      </c>
      <c r="I259" s="91"/>
      <c r="J259" s="64">
        <v>7810</v>
      </c>
      <c r="K259" s="65">
        <f>_xlfn.XLOOKUP($H259,'FY21 Billing Rates'!$A$2:$A$13,'FY21 Billing Rates'!$C$2:$C$13,,0)*J259*3</f>
        <v>25726.140000000003</v>
      </c>
      <c r="L259" s="47"/>
      <c r="M259" s="47">
        <v>7810</v>
      </c>
      <c r="N259" s="49">
        <f>_xlfn.XLOOKUP($H259,'FY22 Billing Rates'!$A$2:$A$13,'FY22 Billing Rates'!$C$2:$C$13,,0)*M259*3</f>
        <v>22516.23</v>
      </c>
      <c r="O259" s="55"/>
      <c r="P259" s="55">
        <f>M259+O259</f>
        <v>7810</v>
      </c>
      <c r="Q259" s="56">
        <f>_xlfn.XLOOKUP($H259,'FY22 Billing Rates'!$A$2:$A$13,'FY22 Billing Rates'!$C$2:$C$13,,0)*P259*3</f>
        <v>22516.23</v>
      </c>
      <c r="R259" s="60"/>
      <c r="S259" s="60">
        <v>7810</v>
      </c>
      <c r="T259" s="61">
        <f>_xlfn.XLOOKUP($H259,'FY22 Billing Rates'!$A$2:$A$13,'FY22 Billing Rates'!$C$2:$C$13,,0)*S259*3</f>
        <v>22516.23</v>
      </c>
      <c r="U259" s="64"/>
      <c r="V259" s="64">
        <v>7810</v>
      </c>
      <c r="W259" s="65">
        <f>_xlfn.XLOOKUP($H259,'FY22 Billing Rates'!$A$2:$A$13,'FY22 Billing Rates'!$C$2:$C$13,,0)*V259*3</f>
        <v>22516.23</v>
      </c>
      <c r="X259" s="51">
        <f t="shared" si="14"/>
        <v>90064.92</v>
      </c>
    </row>
    <row r="260" spans="1:24" s="3" customFormat="1" outlineLevel="2" x14ac:dyDescent="0.25">
      <c r="A260" s="16"/>
      <c r="B260" s="12" t="s">
        <v>11</v>
      </c>
      <c r="C260" s="13">
        <v>1036</v>
      </c>
      <c r="D260" s="14">
        <v>4</v>
      </c>
      <c r="E260" s="12" t="s">
        <v>26</v>
      </c>
      <c r="F260" s="12" t="s">
        <v>10</v>
      </c>
      <c r="G260" s="15">
        <v>1</v>
      </c>
      <c r="H260" s="15">
        <v>1</v>
      </c>
      <c r="I260" s="91"/>
      <c r="J260" s="64">
        <v>1775</v>
      </c>
      <c r="K260" s="65">
        <f>_xlfn.XLOOKUP($H260,'FY21 Billing Rates'!$A$2:$A$13,'FY21 Billing Rates'!$C$2:$C$13,,0)*J260*3</f>
        <v>5846.85</v>
      </c>
      <c r="L260" s="47"/>
      <c r="M260" s="47">
        <v>1775</v>
      </c>
      <c r="N260" s="49">
        <f>_xlfn.XLOOKUP($H260,'FY22 Billing Rates'!$A$2:$A$13,'FY22 Billing Rates'!$C$2:$C$13,,0)*M260*3</f>
        <v>5117.3249999999998</v>
      </c>
      <c r="O260" s="55"/>
      <c r="P260" s="55">
        <v>1775</v>
      </c>
      <c r="Q260" s="56">
        <f>_xlfn.XLOOKUP($H260,'FY22 Billing Rates'!$A$2:$A$13,'FY22 Billing Rates'!$C$2:$C$13,,0)*P260*3</f>
        <v>5117.3249999999998</v>
      </c>
      <c r="R260" s="60"/>
      <c r="S260" s="60">
        <v>1775</v>
      </c>
      <c r="T260" s="61">
        <f>_xlfn.XLOOKUP($H260,'FY22 Billing Rates'!$A$2:$A$13,'FY22 Billing Rates'!$C$2:$C$13,,0)*S260*3</f>
        <v>5117.3249999999998</v>
      </c>
      <c r="U260" s="64"/>
      <c r="V260" s="64">
        <v>1775</v>
      </c>
      <c r="W260" s="65">
        <f>_xlfn.XLOOKUP($H260,'FY22 Billing Rates'!$A$2:$A$13,'FY22 Billing Rates'!$C$2:$C$13,,0)*V260*3</f>
        <v>5117.3249999999998</v>
      </c>
      <c r="X260" s="51">
        <f t="shared" si="14"/>
        <v>20469.3</v>
      </c>
    </row>
    <row r="261" spans="1:24" s="3" customFormat="1" outlineLevel="2" x14ac:dyDescent="0.25">
      <c r="A261" s="16"/>
      <c r="B261" s="12" t="s">
        <v>11</v>
      </c>
      <c r="C261" s="13">
        <v>1037</v>
      </c>
      <c r="D261" s="14">
        <v>4</v>
      </c>
      <c r="E261" s="12" t="s">
        <v>27</v>
      </c>
      <c r="F261" s="12" t="s">
        <v>10</v>
      </c>
      <c r="G261" s="15">
        <v>1</v>
      </c>
      <c r="H261" s="15">
        <v>1</v>
      </c>
      <c r="I261" s="91"/>
      <c r="J261" s="64">
        <v>4097</v>
      </c>
      <c r="K261" s="65">
        <f>_xlfn.XLOOKUP($H261,'FY21 Billing Rates'!$A$2:$A$13,'FY21 Billing Rates'!$C$2:$C$13,,0)*J261*3</f>
        <v>13495.518</v>
      </c>
      <c r="L261" s="47"/>
      <c r="M261" s="47">
        <v>4097</v>
      </c>
      <c r="N261" s="49">
        <f>_xlfn.XLOOKUP($H261,'FY22 Billing Rates'!$A$2:$A$13,'FY22 Billing Rates'!$C$2:$C$13,,0)*M261*3</f>
        <v>11811.650999999998</v>
      </c>
      <c r="O261" s="55"/>
      <c r="P261" s="55">
        <v>4097</v>
      </c>
      <c r="Q261" s="56">
        <f>_xlfn.XLOOKUP($H261,'FY22 Billing Rates'!$A$2:$A$13,'FY22 Billing Rates'!$C$2:$C$13,,0)*P261*3</f>
        <v>11811.650999999998</v>
      </c>
      <c r="R261" s="60"/>
      <c r="S261" s="60">
        <v>4097</v>
      </c>
      <c r="T261" s="61">
        <f>_xlfn.XLOOKUP($H261,'FY22 Billing Rates'!$A$2:$A$13,'FY22 Billing Rates'!$C$2:$C$13,,0)*S261*3</f>
        <v>11811.650999999998</v>
      </c>
      <c r="U261" s="64"/>
      <c r="V261" s="64">
        <v>4097</v>
      </c>
      <c r="W261" s="65">
        <f>_xlfn.XLOOKUP($H261,'FY22 Billing Rates'!$A$2:$A$13,'FY22 Billing Rates'!$C$2:$C$13,,0)*V261*3</f>
        <v>11811.650999999998</v>
      </c>
      <c r="X261" s="51">
        <f t="shared" si="14"/>
        <v>47246.603999999992</v>
      </c>
    </row>
    <row r="262" spans="1:24" s="3" customFormat="1" outlineLevel="2" x14ac:dyDescent="0.25">
      <c r="A262" s="16"/>
      <c r="B262" s="12" t="s">
        <v>11</v>
      </c>
      <c r="C262" s="13">
        <v>1041</v>
      </c>
      <c r="D262" s="14">
        <v>4</v>
      </c>
      <c r="E262" s="12" t="s">
        <v>31</v>
      </c>
      <c r="F262" s="12" t="s">
        <v>10</v>
      </c>
      <c r="G262" s="15">
        <v>1</v>
      </c>
      <c r="H262" s="15">
        <v>1</v>
      </c>
      <c r="I262" s="91"/>
      <c r="J262" s="64">
        <v>355</v>
      </c>
      <c r="K262" s="65">
        <f>_xlfn.XLOOKUP($H262,'FY21 Billing Rates'!$A$2:$A$13,'FY21 Billing Rates'!$C$2:$C$13,,0)*J262*3</f>
        <v>1169.3700000000001</v>
      </c>
      <c r="L262" s="47"/>
      <c r="M262" s="47">
        <v>355</v>
      </c>
      <c r="N262" s="49">
        <f>_xlfn.XLOOKUP($H262,'FY22 Billing Rates'!$A$2:$A$13,'FY22 Billing Rates'!$C$2:$C$13,,0)*M262*3</f>
        <v>1023.4649999999999</v>
      </c>
      <c r="O262" s="55"/>
      <c r="P262" s="55">
        <v>355</v>
      </c>
      <c r="Q262" s="56">
        <f>_xlfn.XLOOKUP($H262,'FY22 Billing Rates'!$A$2:$A$13,'FY22 Billing Rates'!$C$2:$C$13,,0)*P262*3</f>
        <v>1023.4649999999999</v>
      </c>
      <c r="R262" s="60"/>
      <c r="S262" s="60">
        <v>355</v>
      </c>
      <c r="T262" s="61">
        <f>_xlfn.XLOOKUP($H262,'FY22 Billing Rates'!$A$2:$A$13,'FY22 Billing Rates'!$C$2:$C$13,,0)*S262*3</f>
        <v>1023.4649999999999</v>
      </c>
      <c r="U262" s="64"/>
      <c r="V262" s="64">
        <v>355</v>
      </c>
      <c r="W262" s="65">
        <f>_xlfn.XLOOKUP($H262,'FY22 Billing Rates'!$A$2:$A$13,'FY22 Billing Rates'!$C$2:$C$13,,0)*V262*3</f>
        <v>1023.4649999999999</v>
      </c>
      <c r="X262" s="51">
        <f t="shared" si="14"/>
        <v>4093.8599999999997</v>
      </c>
    </row>
    <row r="263" spans="1:24" s="11" customFormat="1" outlineLevel="2" x14ac:dyDescent="0.25">
      <c r="A263" s="16"/>
      <c r="B263" s="12" t="s">
        <v>11</v>
      </c>
      <c r="C263" s="13">
        <v>1042</v>
      </c>
      <c r="D263" s="14">
        <v>4</v>
      </c>
      <c r="E263" s="12" t="s">
        <v>30</v>
      </c>
      <c r="F263" s="12" t="s">
        <v>10</v>
      </c>
      <c r="G263" s="15">
        <v>1</v>
      </c>
      <c r="H263" s="15">
        <v>1</v>
      </c>
      <c r="I263" s="91"/>
      <c r="J263" s="64">
        <v>355</v>
      </c>
      <c r="K263" s="65">
        <f>_xlfn.XLOOKUP($H263,'FY21 Billing Rates'!$A$2:$A$13,'FY21 Billing Rates'!$C$2:$C$13,,0)*J263*3</f>
        <v>1169.3700000000001</v>
      </c>
      <c r="L263" s="47"/>
      <c r="M263" s="47">
        <v>355</v>
      </c>
      <c r="N263" s="49">
        <f>_xlfn.XLOOKUP($H263,'FY22 Billing Rates'!$A$2:$A$13,'FY22 Billing Rates'!$C$2:$C$13,,0)*M263*3</f>
        <v>1023.4649999999999</v>
      </c>
      <c r="O263" s="55"/>
      <c r="P263" s="55">
        <v>355</v>
      </c>
      <c r="Q263" s="56">
        <f>_xlfn.XLOOKUP($H263,'FY22 Billing Rates'!$A$2:$A$13,'FY22 Billing Rates'!$C$2:$C$13,,0)*P263*3</f>
        <v>1023.4649999999999</v>
      </c>
      <c r="R263" s="60"/>
      <c r="S263" s="60">
        <v>355</v>
      </c>
      <c r="T263" s="61">
        <f>_xlfn.XLOOKUP($H263,'FY22 Billing Rates'!$A$2:$A$13,'FY22 Billing Rates'!$C$2:$C$13,,0)*S263*3</f>
        <v>1023.4649999999999</v>
      </c>
      <c r="U263" s="64"/>
      <c r="V263" s="64">
        <v>355</v>
      </c>
      <c r="W263" s="65">
        <f>_xlfn.XLOOKUP($H263,'FY22 Billing Rates'!$A$2:$A$13,'FY22 Billing Rates'!$C$2:$C$13,,0)*V263*3</f>
        <v>1023.4649999999999</v>
      </c>
      <c r="X263" s="51">
        <f t="shared" si="14"/>
        <v>4093.8599999999997</v>
      </c>
    </row>
    <row r="264" spans="1:24" s="3" customFormat="1" outlineLevel="2" x14ac:dyDescent="0.25">
      <c r="A264" s="16"/>
      <c r="B264" s="12" t="s">
        <v>11</v>
      </c>
      <c r="C264" s="13">
        <v>1045</v>
      </c>
      <c r="D264" s="14">
        <v>4</v>
      </c>
      <c r="E264" s="12" t="s">
        <v>31</v>
      </c>
      <c r="F264" s="12" t="s">
        <v>10</v>
      </c>
      <c r="G264" s="15">
        <v>1</v>
      </c>
      <c r="H264" s="15">
        <v>1</v>
      </c>
      <c r="I264" s="91"/>
      <c r="J264" s="64">
        <v>4970</v>
      </c>
      <c r="K264" s="65">
        <f>_xlfn.XLOOKUP($H264,'FY21 Billing Rates'!$A$2:$A$13,'FY21 Billing Rates'!$C$2:$C$13,,0)*J264*3</f>
        <v>16371.18</v>
      </c>
      <c r="L264" s="47"/>
      <c r="M264" s="47">
        <v>4970</v>
      </c>
      <c r="N264" s="49">
        <f>_xlfn.XLOOKUP($H264,'FY22 Billing Rates'!$A$2:$A$13,'FY22 Billing Rates'!$C$2:$C$13,,0)*M264*3</f>
        <v>14328.51</v>
      </c>
      <c r="O264" s="55"/>
      <c r="P264" s="55">
        <f>M264+O264</f>
        <v>4970</v>
      </c>
      <c r="Q264" s="56">
        <f>_xlfn.XLOOKUP($H264,'FY22 Billing Rates'!$A$2:$A$13,'FY22 Billing Rates'!$C$2:$C$13,,0)*P264*3</f>
        <v>14328.51</v>
      </c>
      <c r="R264" s="60"/>
      <c r="S264" s="60">
        <v>4970</v>
      </c>
      <c r="T264" s="61">
        <f>_xlfn.XLOOKUP($H264,'FY22 Billing Rates'!$A$2:$A$13,'FY22 Billing Rates'!$C$2:$C$13,,0)*S264*3</f>
        <v>14328.51</v>
      </c>
      <c r="U264" s="64"/>
      <c r="V264" s="64">
        <v>4970</v>
      </c>
      <c r="W264" s="65">
        <f>_xlfn.XLOOKUP($H264,'FY22 Billing Rates'!$A$2:$A$13,'FY22 Billing Rates'!$C$2:$C$13,,0)*V264*3</f>
        <v>14328.51</v>
      </c>
      <c r="X264" s="51">
        <f t="shared" si="14"/>
        <v>57314.04</v>
      </c>
    </row>
    <row r="265" spans="1:24" s="3" customFormat="1" outlineLevel="2" x14ac:dyDescent="0.25">
      <c r="A265" s="16"/>
      <c r="B265" s="12" t="s">
        <v>11</v>
      </c>
      <c r="C265" s="13">
        <v>1047</v>
      </c>
      <c r="D265" s="14">
        <v>4</v>
      </c>
      <c r="E265" s="12" t="s">
        <v>32</v>
      </c>
      <c r="F265" s="12" t="s">
        <v>10</v>
      </c>
      <c r="G265" s="15">
        <v>1</v>
      </c>
      <c r="H265" s="15">
        <v>1</v>
      </c>
      <c r="I265" s="91"/>
      <c r="J265" s="64">
        <v>355</v>
      </c>
      <c r="K265" s="65">
        <f>_xlfn.XLOOKUP($H265,'FY21 Billing Rates'!$A$2:$A$13,'FY21 Billing Rates'!$C$2:$C$13,,0)*J265*3</f>
        <v>1169.3700000000001</v>
      </c>
      <c r="L265" s="47"/>
      <c r="M265" s="47">
        <v>355</v>
      </c>
      <c r="N265" s="49">
        <f>_xlfn.XLOOKUP($H265,'FY22 Billing Rates'!$A$2:$A$13,'FY22 Billing Rates'!$C$2:$C$13,,0)*M265*3</f>
        <v>1023.4649999999999</v>
      </c>
      <c r="O265" s="55"/>
      <c r="P265" s="55">
        <v>355</v>
      </c>
      <c r="Q265" s="56">
        <f>_xlfn.XLOOKUP($H265,'FY22 Billing Rates'!$A$2:$A$13,'FY22 Billing Rates'!$C$2:$C$13,,0)*P265*3</f>
        <v>1023.4649999999999</v>
      </c>
      <c r="R265" s="60"/>
      <c r="S265" s="60">
        <v>355</v>
      </c>
      <c r="T265" s="61">
        <f>_xlfn.XLOOKUP($H265,'FY22 Billing Rates'!$A$2:$A$13,'FY22 Billing Rates'!$C$2:$C$13,,0)*S265*3</f>
        <v>1023.4649999999999</v>
      </c>
      <c r="U265" s="64"/>
      <c r="V265" s="64">
        <v>355</v>
      </c>
      <c r="W265" s="65">
        <f>_xlfn.XLOOKUP($H265,'FY22 Billing Rates'!$A$2:$A$13,'FY22 Billing Rates'!$C$2:$C$13,,0)*V265*3</f>
        <v>1023.4649999999999</v>
      </c>
      <c r="X265" s="51">
        <f t="shared" si="14"/>
        <v>4093.8599999999997</v>
      </c>
    </row>
    <row r="266" spans="1:24" s="3" customFormat="1" outlineLevel="2" x14ac:dyDescent="0.25">
      <c r="A266" s="16"/>
      <c r="B266" s="12" t="s">
        <v>37</v>
      </c>
      <c r="C266" s="13">
        <v>1080</v>
      </c>
      <c r="D266" s="14">
        <v>4</v>
      </c>
      <c r="E266" s="12" t="s">
        <v>38</v>
      </c>
      <c r="F266" s="12" t="s">
        <v>10</v>
      </c>
      <c r="G266" s="15">
        <v>1</v>
      </c>
      <c r="H266" s="15">
        <v>1</v>
      </c>
      <c r="I266" s="91"/>
      <c r="J266" s="64">
        <v>822</v>
      </c>
      <c r="K266" s="65">
        <f>_xlfn.XLOOKUP($H266,'FY21 Billing Rates'!$A$2:$A$13,'FY21 Billing Rates'!$C$2:$C$13,,0)*J266*3</f>
        <v>2707.6680000000001</v>
      </c>
      <c r="L266" s="47"/>
      <c r="M266" s="47">
        <v>822</v>
      </c>
      <c r="N266" s="49">
        <f>_xlfn.XLOOKUP($H266,'FY22 Billing Rates'!$A$2:$A$13,'FY22 Billing Rates'!$C$2:$C$13,,0)*M266*3</f>
        <v>2369.826</v>
      </c>
      <c r="O266" s="55"/>
      <c r="P266" s="55">
        <v>822</v>
      </c>
      <c r="Q266" s="56">
        <f>_xlfn.XLOOKUP($H266,'FY22 Billing Rates'!$A$2:$A$13,'FY22 Billing Rates'!$C$2:$C$13,,0)*P266*3</f>
        <v>2369.826</v>
      </c>
      <c r="R266" s="60"/>
      <c r="S266" s="60">
        <v>822</v>
      </c>
      <c r="T266" s="61">
        <f>_xlfn.XLOOKUP($H266,'FY22 Billing Rates'!$A$2:$A$13,'FY22 Billing Rates'!$C$2:$C$13,,0)*S266*3</f>
        <v>2369.826</v>
      </c>
      <c r="U266" s="64"/>
      <c r="V266" s="64">
        <v>822</v>
      </c>
      <c r="W266" s="65">
        <f>_xlfn.XLOOKUP($H266,'FY22 Billing Rates'!$A$2:$A$13,'FY22 Billing Rates'!$C$2:$C$13,,0)*V266*3</f>
        <v>2369.826</v>
      </c>
      <c r="X266" s="51">
        <f t="shared" si="14"/>
        <v>9479.3040000000001</v>
      </c>
    </row>
    <row r="267" spans="1:24" s="3" customFormat="1" outlineLevel="2" x14ac:dyDescent="0.25">
      <c r="A267" s="16"/>
      <c r="B267" s="12" t="s">
        <v>39</v>
      </c>
      <c r="C267" s="13">
        <v>1081</v>
      </c>
      <c r="D267" s="14">
        <v>4</v>
      </c>
      <c r="E267" s="12" t="s">
        <v>40</v>
      </c>
      <c r="F267" s="12" t="s">
        <v>10</v>
      </c>
      <c r="G267" s="15">
        <v>1</v>
      </c>
      <c r="H267" s="15">
        <v>1</v>
      </c>
      <c r="I267" s="91"/>
      <c r="J267" s="64">
        <v>2300</v>
      </c>
      <c r="K267" s="65">
        <f>_xlfn.XLOOKUP($H267,'FY21 Billing Rates'!$A$2:$A$13,'FY21 Billing Rates'!$C$2:$C$13,,0)*J267*3</f>
        <v>7576.2000000000007</v>
      </c>
      <c r="L267" s="47"/>
      <c r="M267" s="47">
        <v>2300</v>
      </c>
      <c r="N267" s="49">
        <f>_xlfn.XLOOKUP($H267,'FY22 Billing Rates'!$A$2:$A$13,'FY22 Billing Rates'!$C$2:$C$13,,0)*M267*3</f>
        <v>6630.9</v>
      </c>
      <c r="O267" s="55"/>
      <c r="P267" s="55">
        <v>2300</v>
      </c>
      <c r="Q267" s="56">
        <f>_xlfn.XLOOKUP($H267,'FY22 Billing Rates'!$A$2:$A$13,'FY22 Billing Rates'!$C$2:$C$13,,0)*P267*3</f>
        <v>6630.9</v>
      </c>
      <c r="R267" s="60"/>
      <c r="S267" s="60">
        <v>2300</v>
      </c>
      <c r="T267" s="61">
        <f>_xlfn.XLOOKUP($H267,'FY22 Billing Rates'!$A$2:$A$13,'FY22 Billing Rates'!$C$2:$C$13,,0)*S267*3</f>
        <v>6630.9</v>
      </c>
      <c r="U267" s="64"/>
      <c r="V267" s="64">
        <v>2300</v>
      </c>
      <c r="W267" s="65">
        <f>_xlfn.XLOOKUP($H267,'FY22 Billing Rates'!$A$2:$A$13,'FY22 Billing Rates'!$C$2:$C$13,,0)*V267*3</f>
        <v>6630.9</v>
      </c>
      <c r="X267" s="51">
        <f t="shared" si="14"/>
        <v>26523.599999999999</v>
      </c>
    </row>
    <row r="268" spans="1:24" s="11" customFormat="1" outlineLevel="2" x14ac:dyDescent="0.25">
      <c r="A268" s="16"/>
      <c r="B268" s="12" t="s">
        <v>41</v>
      </c>
      <c r="C268" s="13">
        <v>1088</v>
      </c>
      <c r="D268" s="14">
        <v>4</v>
      </c>
      <c r="E268" s="12" t="s">
        <v>42</v>
      </c>
      <c r="F268" s="12" t="s">
        <v>10</v>
      </c>
      <c r="G268" s="15">
        <v>1</v>
      </c>
      <c r="H268" s="15">
        <v>1</v>
      </c>
      <c r="I268" s="91"/>
      <c r="J268" s="64">
        <v>2286</v>
      </c>
      <c r="K268" s="65">
        <f>_xlfn.XLOOKUP($H268,'FY21 Billing Rates'!$A$2:$A$13,'FY21 Billing Rates'!$C$2:$C$13,,0)*J268*3</f>
        <v>7530.0840000000007</v>
      </c>
      <c r="L268" s="47"/>
      <c r="M268" s="47">
        <v>2286</v>
      </c>
      <c r="N268" s="49">
        <f>_xlfn.XLOOKUP($H268,'FY22 Billing Rates'!$A$2:$A$13,'FY22 Billing Rates'!$C$2:$C$13,,0)*M268*3</f>
        <v>6590.5380000000005</v>
      </c>
      <c r="O268" s="55"/>
      <c r="P268" s="55">
        <v>2286</v>
      </c>
      <c r="Q268" s="56">
        <f>_xlfn.XLOOKUP($H268,'FY22 Billing Rates'!$A$2:$A$13,'FY22 Billing Rates'!$C$2:$C$13,,0)*P268*3</f>
        <v>6590.5380000000005</v>
      </c>
      <c r="R268" s="60"/>
      <c r="S268" s="60">
        <v>2286</v>
      </c>
      <c r="T268" s="61">
        <f>_xlfn.XLOOKUP($H268,'FY22 Billing Rates'!$A$2:$A$13,'FY22 Billing Rates'!$C$2:$C$13,,0)*S268*3</f>
        <v>6590.5380000000005</v>
      </c>
      <c r="U268" s="64"/>
      <c r="V268" s="64">
        <v>2286</v>
      </c>
      <c r="W268" s="65">
        <f>_xlfn.XLOOKUP($H268,'FY22 Billing Rates'!$A$2:$A$13,'FY22 Billing Rates'!$C$2:$C$13,,0)*V268*3</f>
        <v>6590.5380000000005</v>
      </c>
      <c r="X268" s="51">
        <f t="shared" si="14"/>
        <v>26362.152000000002</v>
      </c>
    </row>
    <row r="269" spans="1:24" s="11" customFormat="1" outlineLevel="2" x14ac:dyDescent="0.25">
      <c r="A269" s="16"/>
      <c r="B269" s="12" t="s">
        <v>43</v>
      </c>
      <c r="C269" s="13">
        <v>1130</v>
      </c>
      <c r="D269" s="14">
        <v>4</v>
      </c>
      <c r="E269" s="12" t="s">
        <v>44</v>
      </c>
      <c r="F269" s="12" t="s">
        <v>10</v>
      </c>
      <c r="G269" s="15">
        <v>1</v>
      </c>
      <c r="H269" s="15">
        <v>1</v>
      </c>
      <c r="I269" s="91"/>
      <c r="J269" s="64">
        <v>1092</v>
      </c>
      <c r="K269" s="65">
        <f>_xlfn.XLOOKUP($H269,'FY21 Billing Rates'!$A$2:$A$13,'FY21 Billing Rates'!$C$2:$C$13,,0)*J269*3</f>
        <v>3597.0480000000002</v>
      </c>
      <c r="L269" s="47"/>
      <c r="M269" s="47">
        <v>1092</v>
      </c>
      <c r="N269" s="49">
        <f>_xlfn.XLOOKUP($H269,'FY22 Billing Rates'!$A$2:$A$13,'FY22 Billing Rates'!$C$2:$C$13,,0)*M269*3</f>
        <v>3148.2359999999999</v>
      </c>
      <c r="O269" s="55"/>
      <c r="P269" s="55">
        <v>1092</v>
      </c>
      <c r="Q269" s="56">
        <f>_xlfn.XLOOKUP($H269,'FY22 Billing Rates'!$A$2:$A$13,'FY22 Billing Rates'!$C$2:$C$13,,0)*P269*3</f>
        <v>3148.2359999999999</v>
      </c>
      <c r="R269" s="60"/>
      <c r="S269" s="60">
        <v>1092</v>
      </c>
      <c r="T269" s="61">
        <f>_xlfn.XLOOKUP($H269,'FY22 Billing Rates'!$A$2:$A$13,'FY22 Billing Rates'!$C$2:$C$13,,0)*S269*3</f>
        <v>3148.2359999999999</v>
      </c>
      <c r="U269" s="64"/>
      <c r="V269" s="64">
        <v>1092</v>
      </c>
      <c r="W269" s="65">
        <f>_xlfn.XLOOKUP($H269,'FY22 Billing Rates'!$A$2:$A$13,'FY22 Billing Rates'!$C$2:$C$13,,0)*V269*3</f>
        <v>3148.2359999999999</v>
      </c>
      <c r="X269" s="51">
        <f t="shared" si="14"/>
        <v>12592.944</v>
      </c>
    </row>
    <row r="270" spans="1:24" s="11" customFormat="1" outlineLevel="2" x14ac:dyDescent="0.25">
      <c r="A270" s="16"/>
      <c r="B270" s="12" t="s">
        <v>35</v>
      </c>
      <c r="C270" s="13">
        <v>1346</v>
      </c>
      <c r="D270" s="14">
        <v>4</v>
      </c>
      <c r="E270" s="12" t="s">
        <v>57</v>
      </c>
      <c r="F270" s="12" t="s">
        <v>10</v>
      </c>
      <c r="G270" s="15">
        <v>1</v>
      </c>
      <c r="H270" s="15">
        <v>1</v>
      </c>
      <c r="I270" s="91"/>
      <c r="J270" s="64">
        <v>1244</v>
      </c>
      <c r="K270" s="65">
        <f>_xlfn.XLOOKUP($H270,'FY21 Billing Rates'!$A$2:$A$13,'FY21 Billing Rates'!$C$2:$C$13,,0)*J270*3</f>
        <v>4097.7359999999999</v>
      </c>
      <c r="L270" s="47"/>
      <c r="M270" s="47">
        <v>1244</v>
      </c>
      <c r="N270" s="49">
        <f>_xlfn.XLOOKUP($H270,'FY22 Billing Rates'!$A$2:$A$13,'FY22 Billing Rates'!$C$2:$C$13,,0)*M270*3</f>
        <v>3586.4519999999998</v>
      </c>
      <c r="O270" s="55"/>
      <c r="P270" s="55">
        <v>1244</v>
      </c>
      <c r="Q270" s="56">
        <f>_xlfn.XLOOKUP($H270,'FY22 Billing Rates'!$A$2:$A$13,'FY22 Billing Rates'!$C$2:$C$13,,0)*P270*3</f>
        <v>3586.4519999999998</v>
      </c>
      <c r="R270" s="60"/>
      <c r="S270" s="60">
        <v>1244</v>
      </c>
      <c r="T270" s="61">
        <f>_xlfn.XLOOKUP($H270,'FY22 Billing Rates'!$A$2:$A$13,'FY22 Billing Rates'!$C$2:$C$13,,0)*S270*3</f>
        <v>3586.4519999999998</v>
      </c>
      <c r="U270" s="64"/>
      <c r="V270" s="64">
        <v>1244</v>
      </c>
      <c r="W270" s="65">
        <f>_xlfn.XLOOKUP($H270,'FY22 Billing Rates'!$A$2:$A$13,'FY22 Billing Rates'!$C$2:$C$13,,0)*V270*3</f>
        <v>3586.4519999999998</v>
      </c>
      <c r="X270" s="51">
        <f t="shared" si="14"/>
        <v>14345.807999999999</v>
      </c>
    </row>
    <row r="271" spans="1:24" s="11" customFormat="1" outlineLevel="2" x14ac:dyDescent="0.25">
      <c r="A271" s="16"/>
      <c r="B271" s="12" t="s">
        <v>46</v>
      </c>
      <c r="C271" s="13">
        <v>1349</v>
      </c>
      <c r="D271" s="14">
        <v>4</v>
      </c>
      <c r="E271" s="12" t="s">
        <v>47</v>
      </c>
      <c r="F271" s="12" t="s">
        <v>10</v>
      </c>
      <c r="G271" s="15">
        <v>1</v>
      </c>
      <c r="H271" s="15">
        <v>8</v>
      </c>
      <c r="I271" s="91"/>
      <c r="J271" s="64">
        <v>6327</v>
      </c>
      <c r="K271" s="65">
        <f>_xlfn.XLOOKUP($H271,'FY21 Billing Rates'!$A$2:$A$13,'FY21 Billing Rates'!$C$2:$C$13,,0)*J271*3</f>
        <v>0</v>
      </c>
      <c r="L271" s="47"/>
      <c r="M271" s="47">
        <v>22546</v>
      </c>
      <c r="N271" s="49">
        <f>_xlfn.XLOOKUP($H271,'FY22 Billing Rates'!$A$2:$A$13,'FY22 Billing Rates'!$C$2:$C$13,,0)*M271*3</f>
        <v>0</v>
      </c>
      <c r="O271" s="55">
        <f>-(450+7718+299)</f>
        <v>-8467</v>
      </c>
      <c r="P271" s="55">
        <f>M271+O271</f>
        <v>14079</v>
      </c>
      <c r="Q271" s="56">
        <f>_xlfn.XLOOKUP($H271,'FY22 Billing Rates'!$A$2:$A$13,'FY22 Billing Rates'!$C$2:$C$13,,0)*P271*3</f>
        <v>0</v>
      </c>
      <c r="R271" s="60">
        <f>11353+7718</f>
        <v>19071</v>
      </c>
      <c r="S271" s="60">
        <f>P271+R271</f>
        <v>33150</v>
      </c>
      <c r="T271" s="61">
        <f>_xlfn.XLOOKUP($H271,'FY22 Billing Rates'!$A$2:$A$13,'FY22 Billing Rates'!$C$2:$C$13,,0)*S271*3</f>
        <v>0</v>
      </c>
      <c r="U271" s="64">
        <v>-1678</v>
      </c>
      <c r="V271" s="64">
        <f>S271+U271</f>
        <v>31472</v>
      </c>
      <c r="W271" s="65">
        <f>_xlfn.XLOOKUP($H271,'FY22 Billing Rates'!$A$2:$A$13,'FY22 Billing Rates'!$C$2:$C$13,,0)*V271*3</f>
        <v>0</v>
      </c>
      <c r="X271" s="51">
        <f t="shared" si="14"/>
        <v>0</v>
      </c>
    </row>
    <row r="272" spans="1:24" s="11" customFormat="1" outlineLevel="2" x14ac:dyDescent="0.25">
      <c r="A272" s="16"/>
      <c r="B272" s="12" t="s">
        <v>65</v>
      </c>
      <c r="C272" s="13">
        <v>1363</v>
      </c>
      <c r="D272" s="14">
        <v>4</v>
      </c>
      <c r="E272" s="12" t="s">
        <v>66</v>
      </c>
      <c r="F272" s="12" t="s">
        <v>10</v>
      </c>
      <c r="G272" s="15">
        <v>1</v>
      </c>
      <c r="H272" s="15">
        <v>1</v>
      </c>
      <c r="I272" s="91"/>
      <c r="J272" s="64">
        <v>10090</v>
      </c>
      <c r="K272" s="65">
        <f>_xlfn.XLOOKUP($H272,'FY21 Billing Rates'!$A$2:$A$13,'FY21 Billing Rates'!$C$2:$C$13,,0)*J272*3</f>
        <v>33236.460000000006</v>
      </c>
      <c r="L272" s="47"/>
      <c r="M272" s="47">
        <v>8890</v>
      </c>
      <c r="N272" s="49">
        <f>_xlfn.XLOOKUP($H272,'FY22 Billing Rates'!$A$2:$A$13,'FY22 Billing Rates'!$C$2:$C$13,,0)*M272*3</f>
        <v>25629.869999999995</v>
      </c>
      <c r="O272" s="55"/>
      <c r="P272" s="55">
        <v>8890</v>
      </c>
      <c r="Q272" s="56">
        <f>_xlfn.XLOOKUP($H272,'FY22 Billing Rates'!$A$2:$A$13,'FY22 Billing Rates'!$C$2:$C$13,,0)*P272*3</f>
        <v>25629.869999999995</v>
      </c>
      <c r="R272" s="60"/>
      <c r="S272" s="60">
        <v>8890</v>
      </c>
      <c r="T272" s="61">
        <f>_xlfn.XLOOKUP($H272,'FY22 Billing Rates'!$A$2:$A$13,'FY22 Billing Rates'!$C$2:$C$13,,0)*S272*3</f>
        <v>25629.869999999995</v>
      </c>
      <c r="U272" s="64"/>
      <c r="V272" s="64">
        <v>8890</v>
      </c>
      <c r="W272" s="65">
        <f>_xlfn.XLOOKUP($H272,'FY22 Billing Rates'!$A$2:$A$13,'FY22 Billing Rates'!$C$2:$C$13,,0)*V272*3</f>
        <v>25629.869999999995</v>
      </c>
      <c r="X272" s="51">
        <f t="shared" si="14"/>
        <v>102519.47999999998</v>
      </c>
    </row>
    <row r="273" spans="1:25" s="11" customFormat="1" outlineLevel="2" x14ac:dyDescent="0.25">
      <c r="A273" s="16"/>
      <c r="B273" s="12" t="s">
        <v>82</v>
      </c>
      <c r="C273" s="13">
        <v>1526</v>
      </c>
      <c r="D273" s="14">
        <v>4</v>
      </c>
      <c r="E273" s="12" t="s">
        <v>83</v>
      </c>
      <c r="F273" s="12" t="s">
        <v>10</v>
      </c>
      <c r="G273" s="15">
        <v>1</v>
      </c>
      <c r="H273" s="15">
        <v>1</v>
      </c>
      <c r="I273" s="91"/>
      <c r="J273" s="64">
        <v>3545</v>
      </c>
      <c r="K273" s="65">
        <f>_xlfn.XLOOKUP($H273,'FY21 Billing Rates'!$A$2:$A$13,'FY21 Billing Rates'!$C$2:$C$13,,0)*J273*3</f>
        <v>11677.230000000001</v>
      </c>
      <c r="L273" s="47"/>
      <c r="M273" s="47">
        <v>5223</v>
      </c>
      <c r="N273" s="49">
        <f>_xlfn.XLOOKUP($H273,'FY22 Billing Rates'!$A$2:$A$13,'FY22 Billing Rates'!$C$2:$C$13,,0)*M273*3</f>
        <v>15057.909</v>
      </c>
      <c r="O273" s="55"/>
      <c r="P273" s="55">
        <v>5223</v>
      </c>
      <c r="Q273" s="56">
        <f>_xlfn.XLOOKUP($H273,'FY22 Billing Rates'!$A$2:$A$13,'FY22 Billing Rates'!$C$2:$C$13,,0)*P273*3</f>
        <v>15057.909</v>
      </c>
      <c r="R273" s="60"/>
      <c r="S273" s="60">
        <v>5223</v>
      </c>
      <c r="T273" s="61">
        <f>_xlfn.XLOOKUP($H273,'FY22 Billing Rates'!$A$2:$A$13,'FY22 Billing Rates'!$C$2:$C$13,,0)*S273*3</f>
        <v>15057.909</v>
      </c>
      <c r="U273" s="64"/>
      <c r="V273" s="64">
        <v>5223</v>
      </c>
      <c r="W273" s="65">
        <f>_xlfn.XLOOKUP($H273,'FY22 Billing Rates'!$A$2:$A$13,'FY22 Billing Rates'!$C$2:$C$13,,0)*V273*3</f>
        <v>15057.909</v>
      </c>
      <c r="X273" s="51">
        <f t="shared" si="14"/>
        <v>60231.635999999999</v>
      </c>
    </row>
    <row r="274" spans="1:25" s="11" customFormat="1" outlineLevel="2" x14ac:dyDescent="0.25">
      <c r="A274" s="115" t="s">
        <v>390</v>
      </c>
      <c r="B274" s="23" t="s">
        <v>82</v>
      </c>
      <c r="C274" s="107">
        <v>1526</v>
      </c>
      <c r="D274" s="108">
        <v>4</v>
      </c>
      <c r="E274" s="23" t="s">
        <v>83</v>
      </c>
      <c r="F274" s="23" t="s">
        <v>10</v>
      </c>
      <c r="G274" s="116">
        <v>1</v>
      </c>
      <c r="H274" s="116">
        <v>1</v>
      </c>
      <c r="I274" s="117"/>
      <c r="J274" s="118">
        <v>1678</v>
      </c>
      <c r="K274" s="50">
        <f>_xlfn.XLOOKUP($H274,'FY21 Billing Rates'!$A$2:$A$13,'FY21 Billing Rates'!$C$2:$C$13,,0)*J274*3</f>
        <v>5527.3320000000003</v>
      </c>
      <c r="L274" s="118"/>
      <c r="M274" s="118"/>
      <c r="N274" s="50">
        <f>_xlfn.XLOOKUP($H274,'FY22 Billing Rates'!$A$2:$A$13,'FY22 Billing Rates'!$C$2:$C$13,,0)*M274*3</f>
        <v>0</v>
      </c>
      <c r="O274" s="118"/>
      <c r="P274" s="118"/>
      <c r="Q274" s="50">
        <f>_xlfn.XLOOKUP($H274,'FY22 Billing Rates'!$A$2:$A$13,'FY22 Billing Rates'!$C$2:$C$13,,0)*P274*3</f>
        <v>0</v>
      </c>
      <c r="R274" s="118"/>
      <c r="S274" s="118">
        <v>0</v>
      </c>
      <c r="T274" s="50">
        <f>_xlfn.XLOOKUP($H274,'FY22 Billing Rates'!$A$2:$A$13,'FY22 Billing Rates'!$C$2:$C$13,,0)*S274*1</f>
        <v>0</v>
      </c>
      <c r="U274" s="118">
        <v>1678</v>
      </c>
      <c r="V274" s="118">
        <v>1678</v>
      </c>
      <c r="W274" s="50">
        <f>_xlfn.XLOOKUP($H274,'FY22 Billing Rates'!$A$2:$A$13,'FY22 Billing Rates'!$C$2:$C$13,,0)*V274*3</f>
        <v>4837.674</v>
      </c>
      <c r="X274" s="119">
        <f t="shared" si="14"/>
        <v>4837.674</v>
      </c>
    </row>
    <row r="275" spans="1:25" s="11" customFormat="1" outlineLevel="2" x14ac:dyDescent="0.25">
      <c r="A275" s="115" t="s">
        <v>370</v>
      </c>
      <c r="B275" s="23" t="s">
        <v>88</v>
      </c>
      <c r="C275" s="107">
        <v>2361</v>
      </c>
      <c r="D275" s="108">
        <v>4</v>
      </c>
      <c r="E275" s="23" t="s">
        <v>89</v>
      </c>
      <c r="F275" s="23" t="s">
        <v>10</v>
      </c>
      <c r="G275" s="116">
        <v>1</v>
      </c>
      <c r="H275" s="116">
        <v>1</v>
      </c>
      <c r="I275" s="117"/>
      <c r="J275" s="118">
        <v>11353</v>
      </c>
      <c r="K275" s="50">
        <f>_xlfn.XLOOKUP($H275,'FY21 Billing Rates'!$A$2:$A$13,'FY21 Billing Rates'!$C$2:$C$13,,0)*J275*3</f>
        <v>37396.782000000007</v>
      </c>
      <c r="L275" s="118"/>
      <c r="M275" s="118">
        <v>11353</v>
      </c>
      <c r="N275" s="50">
        <f>_xlfn.XLOOKUP($H275,'FY22 Billing Rates'!$A$2:$A$13,'FY22 Billing Rates'!$C$2:$C$13,,0)*M275*3</f>
        <v>32730.699000000001</v>
      </c>
      <c r="O275" s="118"/>
      <c r="P275" s="118">
        <v>11353</v>
      </c>
      <c r="Q275" s="50">
        <f>_xlfn.XLOOKUP($H275,'FY22 Billing Rates'!$A$2:$A$13,'FY22 Billing Rates'!$C$2:$C$13,,0)*P275*3</f>
        <v>32730.699000000001</v>
      </c>
      <c r="R275" s="118">
        <v>-11353</v>
      </c>
      <c r="S275" s="118">
        <v>0</v>
      </c>
      <c r="T275" s="50">
        <f>_xlfn.XLOOKUP($H275,'FY22 Billing Rates'!$A$2:$A$13,'FY22 Billing Rates'!$C$2:$C$13,,0)*S275*3</f>
        <v>0</v>
      </c>
      <c r="U275" s="118"/>
      <c r="V275" s="118">
        <v>0</v>
      </c>
      <c r="W275" s="50">
        <f>_xlfn.XLOOKUP($H275,'FY22 Billing Rates'!$A$2:$A$13,'FY22 Billing Rates'!$C$2:$C$13,,0)*V275*3</f>
        <v>0</v>
      </c>
      <c r="X275" s="119">
        <f t="shared" si="14"/>
        <v>65461.398000000001</v>
      </c>
    </row>
    <row r="276" spans="1:25" s="11" customFormat="1" outlineLevel="2" x14ac:dyDescent="0.25">
      <c r="A276" s="115" t="s">
        <v>400</v>
      </c>
      <c r="B276" s="23" t="s">
        <v>95</v>
      </c>
      <c r="C276" s="107">
        <v>2631</v>
      </c>
      <c r="D276" s="108">
        <v>10</v>
      </c>
      <c r="E276" s="23" t="s">
        <v>96</v>
      </c>
      <c r="F276" s="23" t="s">
        <v>10</v>
      </c>
      <c r="G276" s="116">
        <v>1</v>
      </c>
      <c r="H276" s="116">
        <v>1</v>
      </c>
      <c r="I276" s="117"/>
      <c r="J276" s="64">
        <v>19484</v>
      </c>
      <c r="K276" s="65">
        <f>_xlfn.XLOOKUP($H276,'FY21 Billing Rates'!$A$2:$A$13,'FY21 Billing Rates'!$C$2:$C$13,,0)*J276*3</f>
        <v>64180.296000000002</v>
      </c>
      <c r="L276" s="118"/>
      <c r="M276" s="118">
        <v>19484</v>
      </c>
      <c r="N276" s="50">
        <f>_xlfn.XLOOKUP($H276,'FY22 Billing Rates'!$A$2:$A$13,'FY22 Billing Rates'!$C$2:$C$13,,0)*M276*3</f>
        <v>56172.372000000003</v>
      </c>
      <c r="O276" s="118">
        <v>-1097</v>
      </c>
      <c r="P276" s="118">
        <v>18387</v>
      </c>
      <c r="Q276" s="50">
        <f>_xlfn.XLOOKUP($H276,'FY22 Billing Rates'!$A$2:$A$13,'FY22 Billing Rates'!$C$2:$C$13,,0)*P276*3</f>
        <v>53009.720999999998</v>
      </c>
      <c r="R276" s="118"/>
      <c r="S276" s="118">
        <v>18387</v>
      </c>
      <c r="T276" s="50">
        <f>_xlfn.XLOOKUP($H276,'FY22 Billing Rates'!$A$2:$A$13,'FY22 Billing Rates'!$C$2:$C$13,,0)*S276*3</f>
        <v>53009.720999999998</v>
      </c>
      <c r="U276" s="118"/>
      <c r="V276" s="118">
        <v>18387</v>
      </c>
      <c r="W276" s="50">
        <f>_xlfn.XLOOKUP($H276,'FY22 Billing Rates'!$A$2:$A$13,'FY22 Billing Rates'!$C$2:$C$13,,0)*V276*3</f>
        <v>53009.720999999998</v>
      </c>
      <c r="X276" s="119">
        <f t="shared" si="14"/>
        <v>215201.53499999997</v>
      </c>
    </row>
    <row r="277" spans="1:25" s="11" customFormat="1" outlineLevel="2" x14ac:dyDescent="0.25">
      <c r="A277" s="115" t="s">
        <v>401</v>
      </c>
      <c r="B277" s="23" t="s">
        <v>95</v>
      </c>
      <c r="C277" s="107">
        <v>2631</v>
      </c>
      <c r="D277" s="108">
        <v>10</v>
      </c>
      <c r="E277" s="23" t="s">
        <v>96</v>
      </c>
      <c r="F277" s="23" t="s">
        <v>10</v>
      </c>
      <c r="G277" s="116">
        <v>1</v>
      </c>
      <c r="H277" s="116">
        <v>3</v>
      </c>
      <c r="I277" s="117"/>
      <c r="J277" s="64"/>
      <c r="K277" s="65"/>
      <c r="L277" s="118"/>
      <c r="M277" s="118"/>
      <c r="N277" s="50">
        <f>_xlfn.XLOOKUP($H277,'FY22 Billing Rates'!$A$2:$A$13,'FY22 Billing Rates'!$C$2:$C$13,,0)*M277*3</f>
        <v>0</v>
      </c>
      <c r="O277" s="118">
        <v>1097</v>
      </c>
      <c r="P277" s="118">
        <v>1097</v>
      </c>
      <c r="Q277" s="50">
        <f>_xlfn.XLOOKUP($H277,'FY22 Billing Rates'!$A$2:$A$13,'FY22 Billing Rates'!$C$2:$C$13,,0)*P277*3</f>
        <v>1151.8499999999999</v>
      </c>
      <c r="R277" s="118"/>
      <c r="S277" s="118">
        <v>1097</v>
      </c>
      <c r="T277" s="50">
        <f>_xlfn.XLOOKUP($H277,'FY22 Billing Rates'!$A$2:$A$13,'FY22 Billing Rates'!$C$2:$C$13,,0)*S277*3</f>
        <v>1151.8499999999999</v>
      </c>
      <c r="U277" s="118"/>
      <c r="V277" s="118">
        <v>1097</v>
      </c>
      <c r="W277" s="50">
        <f>_xlfn.XLOOKUP($H277,'FY22 Billing Rates'!$A$2:$A$13,'FY22 Billing Rates'!$C$2:$C$13,,0)*V277*3</f>
        <v>1151.8499999999999</v>
      </c>
      <c r="X277" s="119">
        <f t="shared" ref="X277:X278" si="15">N277+Q277+T277+W277</f>
        <v>3455.5499999999997</v>
      </c>
    </row>
    <row r="278" spans="1:25" s="11" customFormat="1" outlineLevel="2" x14ac:dyDescent="0.25">
      <c r="A278" s="16"/>
      <c r="B278" s="12"/>
      <c r="C278" s="13">
        <v>3055</v>
      </c>
      <c r="D278" s="14">
        <v>4</v>
      </c>
      <c r="E278" s="23"/>
      <c r="F278" s="12" t="s">
        <v>10</v>
      </c>
      <c r="G278" s="15">
        <v>1</v>
      </c>
      <c r="H278" s="15">
        <v>1</v>
      </c>
      <c r="I278" s="91"/>
      <c r="J278" s="124"/>
      <c r="K278" s="125"/>
      <c r="L278" s="47"/>
      <c r="M278" s="47">
        <v>97</v>
      </c>
      <c r="N278" s="49">
        <f>_xlfn.XLOOKUP($H278,'FY22 Billing Rates'!$A$2:$A$13,'FY22 Billing Rates'!$C$2:$C$13,,0)*M278*3</f>
        <v>279.65100000000001</v>
      </c>
      <c r="O278" s="55"/>
      <c r="P278" s="55">
        <v>97</v>
      </c>
      <c r="Q278" s="56">
        <f>_xlfn.XLOOKUP($H278,'FY22 Billing Rates'!$A$2:$A$13,'FY22 Billing Rates'!$C$2:$C$13,,0)*P278*3</f>
        <v>279.65100000000001</v>
      </c>
      <c r="R278" s="60"/>
      <c r="S278" s="60">
        <v>97</v>
      </c>
      <c r="T278" s="61">
        <f>_xlfn.XLOOKUP($H278,'FY22 Billing Rates'!$A$2:$A$13,'FY22 Billing Rates'!$C$2:$C$13,,0)*S278*3</f>
        <v>279.65100000000001</v>
      </c>
      <c r="U278" s="64"/>
      <c r="V278" s="64">
        <v>97</v>
      </c>
      <c r="W278" s="65">
        <f>_xlfn.XLOOKUP($H278,'FY22 Billing Rates'!$A$2:$A$13,'FY22 Billing Rates'!$C$2:$C$13,,0)*V278*3</f>
        <v>279.65100000000001</v>
      </c>
      <c r="X278" s="51">
        <f t="shared" si="15"/>
        <v>1118.604</v>
      </c>
    </row>
    <row r="279" spans="1:25" s="11" customFormat="1" outlineLevel="2" x14ac:dyDescent="0.25">
      <c r="A279" s="16"/>
      <c r="B279" s="12" t="s">
        <v>135</v>
      </c>
      <c r="C279" s="13">
        <v>3743</v>
      </c>
      <c r="D279" s="14">
        <v>4</v>
      </c>
      <c r="E279" s="12" t="s">
        <v>136</v>
      </c>
      <c r="F279" s="12" t="s">
        <v>10</v>
      </c>
      <c r="G279" s="15">
        <v>1</v>
      </c>
      <c r="H279" s="15">
        <v>1</v>
      </c>
      <c r="I279" s="91"/>
      <c r="J279" s="64">
        <v>770</v>
      </c>
      <c r="K279" s="65">
        <f>_xlfn.XLOOKUP($H279,'FY21 Billing Rates'!$A$2:$A$13,'FY21 Billing Rates'!$C$2:$C$13,,0)*J279*3</f>
        <v>2536.38</v>
      </c>
      <c r="L279" s="47"/>
      <c r="M279" s="47">
        <v>770</v>
      </c>
      <c r="N279" s="49">
        <f>_xlfn.XLOOKUP($H279,'FY22 Billing Rates'!$A$2:$A$13,'FY22 Billing Rates'!$C$2:$C$13,,0)*M279*3</f>
        <v>2219.91</v>
      </c>
      <c r="O279" s="55"/>
      <c r="P279" s="55">
        <v>770</v>
      </c>
      <c r="Q279" s="56">
        <f>_xlfn.XLOOKUP($H279,'FY22 Billing Rates'!$A$2:$A$13,'FY22 Billing Rates'!$C$2:$C$13,,0)*P279*3</f>
        <v>2219.91</v>
      </c>
      <c r="R279" s="60"/>
      <c r="S279" s="60">
        <v>770</v>
      </c>
      <c r="T279" s="61">
        <f>_xlfn.XLOOKUP($H279,'FY22 Billing Rates'!$A$2:$A$13,'FY22 Billing Rates'!$C$2:$C$13,,0)*S279*3</f>
        <v>2219.91</v>
      </c>
      <c r="U279" s="64"/>
      <c r="V279" s="64">
        <v>770</v>
      </c>
      <c r="W279" s="65">
        <f>_xlfn.XLOOKUP($H279,'FY22 Billing Rates'!$A$2:$A$13,'FY22 Billing Rates'!$C$2:$C$13,,0)*V279*3</f>
        <v>2219.91</v>
      </c>
      <c r="X279" s="51">
        <f>N279+Q279+T279+W279</f>
        <v>8879.64</v>
      </c>
    </row>
    <row r="280" spans="1:25" s="3" customFormat="1" outlineLevel="2" x14ac:dyDescent="0.25">
      <c r="A280" s="16"/>
      <c r="B280" s="12" t="s">
        <v>141</v>
      </c>
      <c r="C280" s="13">
        <v>3815</v>
      </c>
      <c r="D280" s="14">
        <v>4</v>
      </c>
      <c r="E280" s="12" t="s">
        <v>142</v>
      </c>
      <c r="F280" s="12" t="s">
        <v>10</v>
      </c>
      <c r="G280" s="15">
        <v>1</v>
      </c>
      <c r="H280" s="15">
        <v>1</v>
      </c>
      <c r="I280" s="91"/>
      <c r="J280" s="64">
        <v>5578</v>
      </c>
      <c r="K280" s="65">
        <f>_xlfn.XLOOKUP($H280,'FY21 Billing Rates'!$A$2:$A$13,'FY21 Billing Rates'!$C$2:$C$13,,0)*J280*3*2</f>
        <v>36747.864000000001</v>
      </c>
      <c r="L280" s="47"/>
      <c r="M280" s="47">
        <v>5578</v>
      </c>
      <c r="N280" s="49">
        <f>_xlfn.XLOOKUP($H280,'FY22 Billing Rates'!$A$2:$A$13,'FY22 Billing Rates'!$C$2:$C$13,,0)*M280*3</f>
        <v>16081.374</v>
      </c>
      <c r="O280" s="55"/>
      <c r="P280" s="55">
        <v>5578</v>
      </c>
      <c r="Q280" s="56">
        <f>_xlfn.XLOOKUP($H280,'FY22 Billing Rates'!$A$2:$A$13,'FY22 Billing Rates'!$C$2:$C$13,,0)*P280*3</f>
        <v>16081.374</v>
      </c>
      <c r="R280" s="60"/>
      <c r="S280" s="60">
        <v>5578</v>
      </c>
      <c r="T280" s="61">
        <f>_xlfn.XLOOKUP($H280,'FY22 Billing Rates'!$A$2:$A$13,'FY22 Billing Rates'!$C$2:$C$13,,0)*S280*3</f>
        <v>16081.374</v>
      </c>
      <c r="U280" s="64"/>
      <c r="V280" s="64">
        <v>5578</v>
      </c>
      <c r="W280" s="65">
        <f>_xlfn.XLOOKUP($H280,'FY22 Billing Rates'!$A$2:$A$13,'FY22 Billing Rates'!$C$2:$C$13,,0)*V280*3</f>
        <v>16081.374</v>
      </c>
      <c r="X280" s="51">
        <f>N280+Q280+T280+W280</f>
        <v>64325.495999999999</v>
      </c>
    </row>
    <row r="281" spans="1:25" s="3" customFormat="1" outlineLevel="2" x14ac:dyDescent="0.25">
      <c r="A281" s="16"/>
      <c r="B281" s="12" t="s">
        <v>145</v>
      </c>
      <c r="C281" s="13">
        <v>4061</v>
      </c>
      <c r="D281" s="14">
        <v>4</v>
      </c>
      <c r="E281" s="12" t="s">
        <v>146</v>
      </c>
      <c r="F281" s="12" t="s">
        <v>10</v>
      </c>
      <c r="G281" s="15">
        <v>1</v>
      </c>
      <c r="H281" s="15">
        <v>1</v>
      </c>
      <c r="I281" s="91"/>
      <c r="J281" s="64">
        <v>66146</v>
      </c>
      <c r="K281" s="65">
        <f>_xlfn.XLOOKUP($H281,'FY21 Billing Rates'!$A$2:$A$13,'FY21 Billing Rates'!$C$2:$C$13,,0)*J281*3</f>
        <v>217884.924</v>
      </c>
      <c r="L281" s="47"/>
      <c r="M281" s="47">
        <v>66146</v>
      </c>
      <c r="N281" s="49">
        <f>_xlfn.XLOOKUP($H281,'FY22 Billing Rates'!$A$2:$A$13,'FY22 Billing Rates'!$C$2:$C$13,,0)*M281*3</f>
        <v>190698.91800000001</v>
      </c>
      <c r="O281" s="55"/>
      <c r="P281" s="55">
        <v>66146</v>
      </c>
      <c r="Q281" s="56">
        <f>_xlfn.XLOOKUP($H281,'FY22 Billing Rates'!$A$2:$A$13,'FY22 Billing Rates'!$C$2:$C$13,,0)*P281*3</f>
        <v>190698.91800000001</v>
      </c>
      <c r="R281" s="60"/>
      <c r="S281" s="60">
        <v>66146</v>
      </c>
      <c r="T281" s="61">
        <f>_xlfn.XLOOKUP($H281,'FY22 Billing Rates'!$A$2:$A$13,'FY22 Billing Rates'!$C$2:$C$13,,0)*S281*3</f>
        <v>190698.91800000001</v>
      </c>
      <c r="U281" s="64"/>
      <c r="V281" s="64">
        <v>66146</v>
      </c>
      <c r="W281" s="65">
        <f>_xlfn.XLOOKUP($H281,'FY22 Billing Rates'!$A$2:$A$13,'FY22 Billing Rates'!$C$2:$C$13,,0)*V281*3</f>
        <v>190698.91800000001</v>
      </c>
      <c r="X281" s="51">
        <f>N281+Q281+T281+W281</f>
        <v>762795.67200000002</v>
      </c>
    </row>
    <row r="282" spans="1:25" s="3" customFormat="1" ht="30" outlineLevel="2" x14ac:dyDescent="0.25">
      <c r="A282" s="120" t="s">
        <v>407</v>
      </c>
      <c r="B282" s="23" t="s">
        <v>88</v>
      </c>
      <c r="C282" s="107">
        <v>4207</v>
      </c>
      <c r="D282" s="108">
        <v>4</v>
      </c>
      <c r="E282" s="23" t="s">
        <v>333</v>
      </c>
      <c r="F282" s="23" t="s">
        <v>10</v>
      </c>
      <c r="G282" s="116">
        <v>1</v>
      </c>
      <c r="H282" s="116">
        <v>1</v>
      </c>
      <c r="I282" s="117"/>
      <c r="J282" s="118">
        <v>7717.5</v>
      </c>
      <c r="K282" s="50">
        <f>_xlfn.XLOOKUP($H282,'FY21 Billing Rates'!$A$2:$A$13,'FY21 Billing Rates'!$C$2:$C$13,,0)*J282*3</f>
        <v>25421.445</v>
      </c>
      <c r="L282" s="118"/>
      <c r="M282" s="118">
        <v>0</v>
      </c>
      <c r="N282" s="50">
        <f>_xlfn.XLOOKUP($H282,'FY22 Billing Rates'!$A$2:$A$13,'FY22 Billing Rates'!$C$2:$C$13,,0)*M282*3</f>
        <v>0</v>
      </c>
      <c r="O282" s="118">
        <v>7718</v>
      </c>
      <c r="P282" s="118">
        <v>7718</v>
      </c>
      <c r="Q282" s="50">
        <f>_xlfn.XLOOKUP($H282,'FY22 Billing Rates'!$A$2:$A$13,'FY22 Billing Rates'!$C$2:$C$13,,0)*P282*6</f>
        <v>44501.987999999998</v>
      </c>
      <c r="R282" s="118">
        <v>-7718</v>
      </c>
      <c r="S282" s="118">
        <v>0</v>
      </c>
      <c r="T282" s="50">
        <f>_xlfn.XLOOKUP($H282,'FY22 Billing Rates'!$A$2:$A$13,'FY22 Billing Rates'!$C$2:$C$13,,0)*S282*3</f>
        <v>0</v>
      </c>
      <c r="U282" s="118"/>
      <c r="V282" s="118">
        <v>0</v>
      </c>
      <c r="W282" s="50">
        <f>_xlfn.XLOOKUP($H282,'FY22 Billing Rates'!$A$2:$A$13,'FY22 Billing Rates'!$C$2:$C$13,,0)*V282*3</f>
        <v>0</v>
      </c>
      <c r="X282" s="119">
        <f>N282+Q282+T282+W282</f>
        <v>44501.987999999998</v>
      </c>
    </row>
    <row r="283" spans="1:25" s="3" customFormat="1" outlineLevel="2" x14ac:dyDescent="0.25">
      <c r="A283" s="16"/>
      <c r="B283" s="12" t="s">
        <v>168</v>
      </c>
      <c r="C283" s="13">
        <v>4490</v>
      </c>
      <c r="D283" s="14">
        <v>4</v>
      </c>
      <c r="E283" s="12" t="s">
        <v>169</v>
      </c>
      <c r="F283" s="12" t="s">
        <v>10</v>
      </c>
      <c r="G283" s="15">
        <v>1</v>
      </c>
      <c r="H283" s="15">
        <v>1</v>
      </c>
      <c r="I283" s="91"/>
      <c r="J283" s="64">
        <v>10961</v>
      </c>
      <c r="K283" s="65">
        <f>_xlfn.XLOOKUP($H283,'FY21 Billing Rates'!$A$2:$A$13,'FY21 Billing Rates'!$C$2:$C$13,,0)*J283*3</f>
        <v>36105.534000000007</v>
      </c>
      <c r="L283" s="47"/>
      <c r="M283" s="47">
        <v>10961</v>
      </c>
      <c r="N283" s="49">
        <f>_xlfn.XLOOKUP($H283,'FY22 Billing Rates'!$A$2:$A$13,'FY22 Billing Rates'!$C$2:$C$13,,0)*M283*3</f>
        <v>31600.562999999995</v>
      </c>
      <c r="O283" s="55"/>
      <c r="P283" s="55">
        <v>10961</v>
      </c>
      <c r="Q283" s="56">
        <f>_xlfn.XLOOKUP($H283,'FY22 Billing Rates'!$A$2:$A$13,'FY22 Billing Rates'!$C$2:$C$13,,0)*P283*3</f>
        <v>31600.562999999995</v>
      </c>
      <c r="R283" s="60"/>
      <c r="S283" s="60">
        <v>10961</v>
      </c>
      <c r="T283" s="61">
        <f>_xlfn.XLOOKUP($H283,'FY22 Billing Rates'!$A$2:$A$13,'FY22 Billing Rates'!$C$2:$C$13,,0)*S283*3</f>
        <v>31600.562999999995</v>
      </c>
      <c r="U283" s="64"/>
      <c r="V283" s="64">
        <v>10961</v>
      </c>
      <c r="W283" s="65">
        <f>_xlfn.XLOOKUP($H283,'FY22 Billing Rates'!$A$2:$A$13,'FY22 Billing Rates'!$C$2:$C$13,,0)*V283*3</f>
        <v>31600.562999999995</v>
      </c>
      <c r="X283" s="51">
        <f>N283+Q283+T283+W283</f>
        <v>126402.25199999998</v>
      </c>
    </row>
    <row r="284" spans="1:25" s="3" customFormat="1" outlineLevel="2" x14ac:dyDescent="0.25">
      <c r="A284" s="16"/>
      <c r="B284" s="12"/>
      <c r="C284" s="13">
        <v>4672</v>
      </c>
      <c r="D284" s="14">
        <v>4</v>
      </c>
      <c r="E284" s="23"/>
      <c r="F284" s="12" t="s">
        <v>10</v>
      </c>
      <c r="G284" s="15">
        <v>1</v>
      </c>
      <c r="H284" s="15">
        <v>1</v>
      </c>
      <c r="I284" s="91"/>
      <c r="J284" s="64"/>
      <c r="K284" s="65"/>
      <c r="L284" s="47"/>
      <c r="M284" s="47">
        <v>362</v>
      </c>
      <c r="N284" s="49">
        <f>_xlfn.XLOOKUP($H284,'FY22 Billing Rates'!$A$2:$A$13,'FY22 Billing Rates'!$C$2:$C$13,,0)*M284*3</f>
        <v>1043.646</v>
      </c>
      <c r="O284" s="55"/>
      <c r="P284" s="55">
        <v>362</v>
      </c>
      <c r="Q284" s="56">
        <f>_xlfn.XLOOKUP($H284,'FY22 Billing Rates'!$A$2:$A$13,'FY22 Billing Rates'!$C$2:$C$13,,0)*P284*3</f>
        <v>1043.646</v>
      </c>
      <c r="R284" s="60"/>
      <c r="S284" s="60">
        <v>362</v>
      </c>
      <c r="T284" s="61">
        <f>_xlfn.XLOOKUP($H284,'FY22 Billing Rates'!$A$2:$A$13,'FY22 Billing Rates'!$C$2:$C$13,,0)*S284*3</f>
        <v>1043.646</v>
      </c>
      <c r="U284" s="64"/>
      <c r="V284" s="64">
        <v>362</v>
      </c>
      <c r="W284" s="65">
        <f>_xlfn.XLOOKUP($H284,'FY22 Billing Rates'!$A$2:$A$13,'FY22 Billing Rates'!$C$2:$C$13,,0)*V284*3</f>
        <v>1043.646</v>
      </c>
      <c r="X284" s="51">
        <f t="shared" ref="X284:X285" si="16">N284+Q284+T284+W284</f>
        <v>4174.5839999999998</v>
      </c>
    </row>
    <row r="285" spans="1:25" s="3" customFormat="1" outlineLevel="2" x14ac:dyDescent="0.25">
      <c r="A285" s="16"/>
      <c r="B285" s="12"/>
      <c r="C285" s="13">
        <v>4686</v>
      </c>
      <c r="D285" s="14">
        <v>4</v>
      </c>
      <c r="E285" s="23"/>
      <c r="F285" s="12" t="s">
        <v>10</v>
      </c>
      <c r="G285" s="15">
        <v>1</v>
      </c>
      <c r="H285" s="15">
        <v>1</v>
      </c>
      <c r="I285" s="91"/>
      <c r="J285" s="64"/>
      <c r="K285" s="65"/>
      <c r="L285" s="47"/>
      <c r="M285" s="47">
        <v>160</v>
      </c>
      <c r="N285" s="49">
        <f>_xlfn.XLOOKUP($H285,'FY22 Billing Rates'!$A$2:$A$13,'FY22 Billing Rates'!$C$2:$C$13,,0)*M285*3</f>
        <v>461.28</v>
      </c>
      <c r="O285" s="55"/>
      <c r="P285" s="55">
        <v>160</v>
      </c>
      <c r="Q285" s="56">
        <f>_xlfn.XLOOKUP($H285,'FY22 Billing Rates'!$A$2:$A$13,'FY22 Billing Rates'!$C$2:$C$13,,0)*P285*3</f>
        <v>461.28</v>
      </c>
      <c r="R285" s="60"/>
      <c r="S285" s="60">
        <v>160</v>
      </c>
      <c r="T285" s="61">
        <f>_xlfn.XLOOKUP($H285,'FY22 Billing Rates'!$A$2:$A$13,'FY22 Billing Rates'!$C$2:$C$13,,0)*S285*3</f>
        <v>461.28</v>
      </c>
      <c r="U285" s="64"/>
      <c r="V285" s="64">
        <v>160</v>
      </c>
      <c r="W285" s="65">
        <f>_xlfn.XLOOKUP($H285,'FY22 Billing Rates'!$A$2:$A$13,'FY22 Billing Rates'!$C$2:$C$13,,0)*V285*3</f>
        <v>461.28</v>
      </c>
      <c r="X285" s="51">
        <f t="shared" si="16"/>
        <v>1845.12</v>
      </c>
    </row>
    <row r="286" spans="1:25" s="3" customFormat="1" outlineLevel="2" x14ac:dyDescent="0.25">
      <c r="A286" s="16"/>
      <c r="B286" s="121"/>
      <c r="C286" s="13">
        <v>4868</v>
      </c>
      <c r="D286" s="14">
        <v>4</v>
      </c>
      <c r="E286" s="12" t="s">
        <v>198</v>
      </c>
      <c r="F286" s="12" t="s">
        <v>10</v>
      </c>
      <c r="G286" s="15">
        <v>1</v>
      </c>
      <c r="H286" s="15">
        <v>1</v>
      </c>
      <c r="I286" s="91"/>
      <c r="J286" s="64">
        <v>320</v>
      </c>
      <c r="K286" s="65">
        <f>_xlfn.XLOOKUP($H286,'FY21 Billing Rates'!$A$2:$A$13,'FY21 Billing Rates'!$C$2:$C$13,,0)*J286*3</f>
        <v>1054.08</v>
      </c>
      <c r="L286" s="47"/>
      <c r="M286" s="47">
        <v>320</v>
      </c>
      <c r="N286" s="49">
        <f>_xlfn.XLOOKUP($H286,'FY22 Billing Rates'!$A$2:$A$13,'FY22 Billing Rates'!$C$2:$C$13,,0)*M286*3</f>
        <v>922.56</v>
      </c>
      <c r="O286" s="55"/>
      <c r="P286" s="55">
        <v>320</v>
      </c>
      <c r="Q286" s="56">
        <f>_xlfn.XLOOKUP($H286,'FY22 Billing Rates'!$A$2:$A$13,'FY22 Billing Rates'!$C$2:$C$13,,0)*P286*3</f>
        <v>922.56</v>
      </c>
      <c r="R286" s="60"/>
      <c r="S286" s="60">
        <v>320</v>
      </c>
      <c r="T286" s="61">
        <f>_xlfn.XLOOKUP($H286,'FY22 Billing Rates'!$A$2:$A$13,'FY22 Billing Rates'!$C$2:$C$13,,0)*S286*3</f>
        <v>922.56</v>
      </c>
      <c r="U286" s="64"/>
      <c r="V286" s="64">
        <v>320</v>
      </c>
      <c r="W286" s="65">
        <f>_xlfn.XLOOKUP($H286,'FY22 Billing Rates'!$A$2:$A$13,'FY22 Billing Rates'!$C$2:$C$13,,0)*V286*3</f>
        <v>922.56</v>
      </c>
      <c r="X286" s="51">
        <f>N286+Q286+T286+W286</f>
        <v>3690.24</v>
      </c>
    </row>
    <row r="287" spans="1:25" s="3" customFormat="1" outlineLevel="2" x14ac:dyDescent="0.25">
      <c r="A287" s="115" t="s">
        <v>373</v>
      </c>
      <c r="B287" s="23"/>
      <c r="C287" s="107" t="s">
        <v>369</v>
      </c>
      <c r="D287" s="108"/>
      <c r="E287" s="23" t="s">
        <v>368</v>
      </c>
      <c r="F287" s="23" t="s">
        <v>10</v>
      </c>
      <c r="G287" s="116">
        <v>1</v>
      </c>
      <c r="H287" s="116">
        <v>1</v>
      </c>
      <c r="I287" s="117"/>
      <c r="J287" s="118">
        <v>299</v>
      </c>
      <c r="K287" s="50">
        <f>_xlfn.XLOOKUP($H287,'FY21 Billing Rates'!$A$2:$A$13,'FY21 Billing Rates'!$C$2:$C$13,,0)*J287*3</f>
        <v>984.90600000000006</v>
      </c>
      <c r="L287" s="118"/>
      <c r="M287" s="118"/>
      <c r="N287" s="50">
        <f>_xlfn.XLOOKUP($H287,'FY21 Billing Rates'!$A$2:$A$13,'FY21 Billing Rates'!$C$2:$C$13,,0)*M287*3</f>
        <v>0</v>
      </c>
      <c r="O287" s="118">
        <v>299</v>
      </c>
      <c r="P287" s="118">
        <v>299</v>
      </c>
      <c r="Q287" s="50">
        <f>_xlfn.XLOOKUP($H287,'FY21 Billing Rates'!$A$2:$A$13,'FY21 Billing Rates'!$C$2:$C$13,,0)*P287*3</f>
        <v>984.90600000000006</v>
      </c>
      <c r="R287" s="118"/>
      <c r="S287" s="118">
        <v>299</v>
      </c>
      <c r="T287" s="50">
        <f>_xlfn.XLOOKUP($H287,'FY21 Billing Rates'!$A$2:$A$13,'FY21 Billing Rates'!$C$2:$C$13,,0)*S287*3</f>
        <v>984.90600000000006</v>
      </c>
      <c r="U287" s="118"/>
      <c r="V287" s="118">
        <v>299</v>
      </c>
      <c r="W287" s="50">
        <f>_xlfn.XLOOKUP($H287,'FY21 Billing Rates'!$A$2:$A$13,'FY21 Billing Rates'!$C$2:$C$13,,0)*V287*3</f>
        <v>984.90600000000006</v>
      </c>
      <c r="X287" s="119">
        <f>N287+Q287+T287+W287</f>
        <v>2954.7180000000003</v>
      </c>
    </row>
    <row r="288" spans="1:25" s="3" customFormat="1" outlineLevel="1" x14ac:dyDescent="0.25">
      <c r="A288" s="128"/>
      <c r="B288" s="129"/>
      <c r="C288" s="130"/>
      <c r="D288" s="131"/>
      <c r="E288" s="129"/>
      <c r="F288" s="137" t="s">
        <v>229</v>
      </c>
      <c r="G288" s="132"/>
      <c r="H288" s="132"/>
      <c r="I288" s="133">
        <v>224000</v>
      </c>
      <c r="J288" s="134"/>
      <c r="K288" s="135"/>
      <c r="L288" s="134"/>
      <c r="M288" s="134">
        <f>SUM(M253:M287)</f>
        <v>228920</v>
      </c>
      <c r="N288" s="135"/>
      <c r="O288" s="134"/>
      <c r="P288" s="134">
        <f>SUBTOTAL(9,P253:P287)</f>
        <v>228920</v>
      </c>
      <c r="Q288" s="135"/>
      <c r="R288" s="134"/>
      <c r="S288" s="134">
        <f>SUBTOTAL(9,S253:S287)</f>
        <v>228920</v>
      </c>
      <c r="T288" s="135"/>
      <c r="U288" s="134"/>
      <c r="V288" s="134">
        <f>SUBTOTAL(9,V253:V287)</f>
        <v>228920</v>
      </c>
      <c r="W288" s="135"/>
      <c r="X288" s="136"/>
      <c r="Y288" s="3" t="s">
        <v>392</v>
      </c>
    </row>
    <row r="289" spans="1:25" s="3" customFormat="1" outlineLevel="2" x14ac:dyDescent="0.25">
      <c r="A289" s="16"/>
      <c r="B289" s="12" t="s">
        <v>175</v>
      </c>
      <c r="C289" s="13">
        <v>4745</v>
      </c>
      <c r="D289" s="14">
        <v>4</v>
      </c>
      <c r="E289" s="12" t="s">
        <v>195</v>
      </c>
      <c r="F289" s="12" t="s">
        <v>196</v>
      </c>
      <c r="G289" s="15">
        <v>1</v>
      </c>
      <c r="H289" s="15">
        <v>1</v>
      </c>
      <c r="I289" s="91"/>
      <c r="J289" s="64">
        <v>6859</v>
      </c>
      <c r="K289" s="65">
        <f>_xlfn.XLOOKUP($H289,'FY21 Billing Rates'!$A$2:$A$13,'FY21 Billing Rates'!$C$2:$C$13,,0)*J289*3</f>
        <v>22593.546000000002</v>
      </c>
      <c r="L289" s="47"/>
      <c r="M289" s="47">
        <v>6859</v>
      </c>
      <c r="N289" s="49">
        <f>_xlfn.XLOOKUP($H289,'FY22 Billing Rates'!$A$2:$A$13,'FY22 Billing Rates'!$C$2:$C$13,,0)*M289*3</f>
        <v>19774.496999999999</v>
      </c>
      <c r="O289" s="55"/>
      <c r="P289" s="55">
        <v>6859</v>
      </c>
      <c r="Q289" s="56">
        <f>_xlfn.XLOOKUP($H289,'FY22 Billing Rates'!$A$2:$A$13,'FY22 Billing Rates'!$C$2:$C$13,,0)*P289*3</f>
        <v>19774.496999999999</v>
      </c>
      <c r="R289" s="60"/>
      <c r="S289" s="60">
        <v>6859</v>
      </c>
      <c r="T289" s="61">
        <f>_xlfn.XLOOKUP($H289,'FY22 Billing Rates'!$A$2:$A$13,'FY22 Billing Rates'!$C$2:$C$13,,0)*S289*3</f>
        <v>19774.496999999999</v>
      </c>
      <c r="U289" s="64"/>
      <c r="V289" s="64">
        <v>6859</v>
      </c>
      <c r="W289" s="65">
        <f>_xlfn.XLOOKUP($H289,'FY22 Billing Rates'!$A$2:$A$13,'FY22 Billing Rates'!$C$2:$C$13,,0)*V289*3</f>
        <v>19774.496999999999</v>
      </c>
      <c r="X289" s="51">
        <f>N289+Q289+T289+W289</f>
        <v>79097.987999999998</v>
      </c>
    </row>
    <row r="290" spans="1:25" s="3" customFormat="1" outlineLevel="2" x14ac:dyDescent="0.25">
      <c r="A290" s="16"/>
      <c r="B290" s="12" t="s">
        <v>175</v>
      </c>
      <c r="C290" s="13">
        <v>4745</v>
      </c>
      <c r="D290" s="14">
        <v>4</v>
      </c>
      <c r="E290" s="12" t="s">
        <v>195</v>
      </c>
      <c r="F290" s="12" t="s">
        <v>196</v>
      </c>
      <c r="G290" s="15">
        <v>3</v>
      </c>
      <c r="H290" s="15">
        <v>3</v>
      </c>
      <c r="I290" s="91"/>
      <c r="J290" s="64">
        <v>9891</v>
      </c>
      <c r="K290" s="65">
        <f>_xlfn.XLOOKUP($H290,'FY21 Billing Rates'!$A$2:$A$13,'FY21 Billing Rates'!$C$2:$C$13,,0)*J290*3</f>
        <v>10385.549999999999</v>
      </c>
      <c r="L290" s="47"/>
      <c r="M290" s="47">
        <v>9891</v>
      </c>
      <c r="N290" s="49">
        <f>_xlfn.XLOOKUP($H290,'FY22 Billing Rates'!$A$2:$A$13,'FY22 Billing Rates'!$C$2:$C$13,,0)*M290*3</f>
        <v>10385.549999999999</v>
      </c>
      <c r="O290" s="55"/>
      <c r="P290" s="55">
        <v>9891</v>
      </c>
      <c r="Q290" s="56">
        <f>_xlfn.XLOOKUP($H290,'FY22 Billing Rates'!$A$2:$A$13,'FY22 Billing Rates'!$C$2:$C$13,,0)*P290*3</f>
        <v>10385.549999999999</v>
      </c>
      <c r="R290" s="60"/>
      <c r="S290" s="60">
        <v>9891</v>
      </c>
      <c r="T290" s="61">
        <f>_xlfn.XLOOKUP($H290,'FY22 Billing Rates'!$A$2:$A$13,'FY22 Billing Rates'!$C$2:$C$13,,0)*S290*3</f>
        <v>10385.549999999999</v>
      </c>
      <c r="U290" s="64"/>
      <c r="V290" s="64">
        <v>9891</v>
      </c>
      <c r="W290" s="65">
        <f>_xlfn.XLOOKUP($H290,'FY22 Billing Rates'!$A$2:$A$13,'FY22 Billing Rates'!$C$2:$C$13,,0)*V290*3</f>
        <v>10385.549999999999</v>
      </c>
      <c r="X290" s="51">
        <f>N290+Q290+T290+W290</f>
        <v>41542.199999999997</v>
      </c>
    </row>
    <row r="291" spans="1:25" s="3" customFormat="1" outlineLevel="1" x14ac:dyDescent="0.25">
      <c r="A291" s="128"/>
      <c r="B291" s="129"/>
      <c r="C291" s="130"/>
      <c r="D291" s="131"/>
      <c r="E291" s="129"/>
      <c r="F291" s="137" t="s">
        <v>230</v>
      </c>
      <c r="G291" s="132"/>
      <c r="H291" s="132"/>
      <c r="I291" s="133">
        <v>16750</v>
      </c>
      <c r="J291" s="134"/>
      <c r="K291" s="135"/>
      <c r="L291" s="134"/>
      <c r="M291" s="134">
        <f>SUBTOTAL(9,M289:M290)</f>
        <v>16750</v>
      </c>
      <c r="N291" s="135"/>
      <c r="O291" s="134"/>
      <c r="P291" s="134">
        <f>SUBTOTAL(9,P289:P290)</f>
        <v>16750</v>
      </c>
      <c r="Q291" s="135"/>
      <c r="R291" s="134"/>
      <c r="S291" s="134">
        <f>SUBTOTAL(9,S289:S290)</f>
        <v>16750</v>
      </c>
      <c r="T291" s="135"/>
      <c r="U291" s="134"/>
      <c r="V291" s="134">
        <f>SUBTOTAL(9,V289:V290)</f>
        <v>16750</v>
      </c>
      <c r="W291" s="135"/>
      <c r="X291" s="136"/>
      <c r="Y291" s="3" t="s">
        <v>392</v>
      </c>
    </row>
    <row r="292" spans="1:25" s="11" customFormat="1" outlineLevel="2" x14ac:dyDescent="0.25">
      <c r="A292" s="16"/>
      <c r="B292" s="12" t="s">
        <v>175</v>
      </c>
      <c r="C292" s="13">
        <v>4715</v>
      </c>
      <c r="D292" s="14">
        <v>4</v>
      </c>
      <c r="E292" s="12" t="s">
        <v>179</v>
      </c>
      <c r="F292" s="12" t="s">
        <v>180</v>
      </c>
      <c r="G292" s="15">
        <v>1</v>
      </c>
      <c r="H292" s="15">
        <v>1</v>
      </c>
      <c r="I292" s="91"/>
      <c r="J292" s="64">
        <v>110</v>
      </c>
      <c r="K292" s="65">
        <f>_xlfn.XLOOKUP($H292,'FY21 Billing Rates'!$A$2:$A$13,'FY21 Billing Rates'!$C$2:$C$13,,0)*J292*3</f>
        <v>362.34000000000003</v>
      </c>
      <c r="L292" s="47"/>
      <c r="M292" s="47">
        <v>110</v>
      </c>
      <c r="N292" s="49">
        <f>_xlfn.XLOOKUP($H292,'FY22 Billing Rates'!$A$2:$A$13,'FY22 Billing Rates'!$C$2:$C$13,,0)*M292*3</f>
        <v>317.13</v>
      </c>
      <c r="O292" s="55"/>
      <c r="P292" s="55">
        <v>110</v>
      </c>
      <c r="Q292" s="56">
        <f>_xlfn.XLOOKUP($H292,'FY22 Billing Rates'!$A$2:$A$13,'FY22 Billing Rates'!$C$2:$C$13,,0)*P292*3</f>
        <v>317.13</v>
      </c>
      <c r="R292" s="60"/>
      <c r="S292" s="60">
        <v>110</v>
      </c>
      <c r="T292" s="61">
        <f>_xlfn.XLOOKUP($H292,'FY22 Billing Rates'!$A$2:$A$13,'FY22 Billing Rates'!$C$2:$C$13,,0)*S292*3</f>
        <v>317.13</v>
      </c>
      <c r="U292" s="64"/>
      <c r="V292" s="64">
        <v>110</v>
      </c>
      <c r="W292" s="65">
        <f>_xlfn.XLOOKUP($H292,'FY22 Billing Rates'!$A$2:$A$13,'FY22 Billing Rates'!$C$2:$C$13,,0)*V292*3</f>
        <v>317.13</v>
      </c>
      <c r="X292" s="51">
        <f>N292+Q292+T292+W292</f>
        <v>1268.52</v>
      </c>
    </row>
    <row r="293" spans="1:25" s="3" customFormat="1" outlineLevel="2" x14ac:dyDescent="0.25">
      <c r="A293" s="16"/>
      <c r="B293" s="12" t="s">
        <v>175</v>
      </c>
      <c r="C293" s="13">
        <v>4735</v>
      </c>
      <c r="D293" s="14">
        <v>4</v>
      </c>
      <c r="E293" s="12" t="s">
        <v>187</v>
      </c>
      <c r="F293" s="12" t="s">
        <v>180</v>
      </c>
      <c r="G293" s="15">
        <v>1</v>
      </c>
      <c r="H293" s="15">
        <v>1</v>
      </c>
      <c r="I293" s="91"/>
      <c r="J293" s="64">
        <v>17766</v>
      </c>
      <c r="K293" s="65">
        <f>_xlfn.XLOOKUP($H293,'FY21 Billing Rates'!$A$2:$A$13,'FY21 Billing Rates'!$C$2:$C$13,,0)*J293*3</f>
        <v>58521.204000000012</v>
      </c>
      <c r="L293" s="47"/>
      <c r="M293" s="47">
        <v>17258</v>
      </c>
      <c r="N293" s="49">
        <f>_xlfn.XLOOKUP($H293,'FY22 Billing Rates'!$A$2:$A$13,'FY22 Billing Rates'!$C$2:$C$13,,0)*M293*3</f>
        <v>49754.813999999998</v>
      </c>
      <c r="O293" s="55"/>
      <c r="P293" s="55">
        <v>17258</v>
      </c>
      <c r="Q293" s="56">
        <f>_xlfn.XLOOKUP($H293,'FY22 Billing Rates'!$A$2:$A$13,'FY22 Billing Rates'!$C$2:$C$13,,0)*P293*3</f>
        <v>49754.813999999998</v>
      </c>
      <c r="R293" s="60"/>
      <c r="S293" s="60">
        <v>17258</v>
      </c>
      <c r="T293" s="61">
        <f>_xlfn.XLOOKUP($H293,'FY22 Billing Rates'!$A$2:$A$13,'FY22 Billing Rates'!$C$2:$C$13,,0)*S293*3</f>
        <v>49754.813999999998</v>
      </c>
      <c r="U293" s="64"/>
      <c r="V293" s="64">
        <v>17258</v>
      </c>
      <c r="W293" s="65">
        <f>_xlfn.XLOOKUP($H293,'FY22 Billing Rates'!$A$2:$A$13,'FY22 Billing Rates'!$C$2:$C$13,,0)*V293*3</f>
        <v>49754.813999999998</v>
      </c>
      <c r="X293" s="51">
        <f>N293+Q293+T293+W293</f>
        <v>199019.25599999999</v>
      </c>
    </row>
    <row r="294" spans="1:25" s="3" customFormat="1" outlineLevel="2" x14ac:dyDescent="0.25">
      <c r="A294" s="16"/>
      <c r="B294" s="12" t="s">
        <v>175</v>
      </c>
      <c r="C294" s="13">
        <v>4740</v>
      </c>
      <c r="D294" s="14">
        <v>4</v>
      </c>
      <c r="E294" s="12" t="s">
        <v>191</v>
      </c>
      <c r="F294" s="12" t="s">
        <v>180</v>
      </c>
      <c r="G294" s="15">
        <v>1</v>
      </c>
      <c r="H294" s="15">
        <v>1</v>
      </c>
      <c r="I294" s="91"/>
      <c r="J294" s="64">
        <v>238</v>
      </c>
      <c r="K294" s="65">
        <f>_xlfn.XLOOKUP($H294,'FY21 Billing Rates'!$A$2:$A$13,'FY21 Billing Rates'!$C$2:$C$13,,0)*J294*3</f>
        <v>783.97199999999998</v>
      </c>
      <c r="L294" s="47"/>
      <c r="M294" s="47">
        <v>746</v>
      </c>
      <c r="N294" s="49">
        <f>_xlfn.XLOOKUP($H294,'FY22 Billing Rates'!$A$2:$A$13,'FY22 Billing Rates'!$C$2:$C$13,,0)*M294*3</f>
        <v>2150.7179999999998</v>
      </c>
      <c r="O294" s="55"/>
      <c r="P294" s="55">
        <v>746</v>
      </c>
      <c r="Q294" s="56">
        <f>_xlfn.XLOOKUP($H294,'FY22 Billing Rates'!$A$2:$A$13,'FY22 Billing Rates'!$C$2:$C$13,,0)*P294*3</f>
        <v>2150.7179999999998</v>
      </c>
      <c r="R294" s="60"/>
      <c r="S294" s="60">
        <v>746</v>
      </c>
      <c r="T294" s="61">
        <f>_xlfn.XLOOKUP($H294,'FY22 Billing Rates'!$A$2:$A$13,'FY22 Billing Rates'!$C$2:$C$13,,0)*S294*3</f>
        <v>2150.7179999999998</v>
      </c>
      <c r="U294" s="64"/>
      <c r="V294" s="64">
        <v>746</v>
      </c>
      <c r="W294" s="65">
        <f>_xlfn.XLOOKUP($H294,'FY22 Billing Rates'!$A$2:$A$13,'FY22 Billing Rates'!$C$2:$C$13,,0)*V294*3</f>
        <v>2150.7179999999998</v>
      </c>
      <c r="X294" s="51">
        <f>N294+Q294+T294+W294</f>
        <v>8602.8719999999994</v>
      </c>
    </row>
    <row r="295" spans="1:25" s="3" customFormat="1" outlineLevel="2" x14ac:dyDescent="0.25">
      <c r="A295" s="16"/>
      <c r="B295" s="12" t="s">
        <v>175</v>
      </c>
      <c r="C295" s="13">
        <v>4744</v>
      </c>
      <c r="D295" s="14">
        <v>4</v>
      </c>
      <c r="E295" s="12" t="s">
        <v>194</v>
      </c>
      <c r="F295" s="12" t="s">
        <v>180</v>
      </c>
      <c r="G295" s="15">
        <v>1</v>
      </c>
      <c r="H295" s="15">
        <v>1</v>
      </c>
      <c r="I295" s="91"/>
      <c r="J295" s="64">
        <v>120</v>
      </c>
      <c r="K295" s="65">
        <f>_xlfn.XLOOKUP($H295,'FY21 Billing Rates'!$A$2:$A$13,'FY21 Billing Rates'!$C$2:$C$13,,0)*J295*3</f>
        <v>395.28000000000009</v>
      </c>
      <c r="L295" s="47"/>
      <c r="M295" s="47">
        <v>120</v>
      </c>
      <c r="N295" s="49">
        <f>_xlfn.XLOOKUP($H295,'FY22 Billing Rates'!$A$2:$A$13,'FY22 Billing Rates'!$C$2:$C$13,,0)*M295*3</f>
        <v>345.96</v>
      </c>
      <c r="O295" s="55"/>
      <c r="P295" s="55">
        <v>120</v>
      </c>
      <c r="Q295" s="56">
        <f>_xlfn.XLOOKUP($H295,'FY22 Billing Rates'!$A$2:$A$13,'FY22 Billing Rates'!$C$2:$C$13,,0)*P295*3</f>
        <v>345.96</v>
      </c>
      <c r="R295" s="60"/>
      <c r="S295" s="60">
        <v>120</v>
      </c>
      <c r="T295" s="61">
        <f>_xlfn.XLOOKUP($H295,'FY22 Billing Rates'!$A$2:$A$13,'FY22 Billing Rates'!$C$2:$C$13,,0)*S295*3</f>
        <v>345.96</v>
      </c>
      <c r="U295" s="64"/>
      <c r="V295" s="64">
        <v>120</v>
      </c>
      <c r="W295" s="65">
        <f>_xlfn.XLOOKUP($H295,'FY22 Billing Rates'!$A$2:$A$13,'FY22 Billing Rates'!$C$2:$C$13,,0)*V295*3</f>
        <v>345.96</v>
      </c>
      <c r="X295" s="51">
        <f>N295+Q295+T295+W295</f>
        <v>1383.84</v>
      </c>
    </row>
    <row r="296" spans="1:25" s="3" customFormat="1" outlineLevel="2" x14ac:dyDescent="0.25">
      <c r="A296" s="16"/>
      <c r="B296" s="12" t="s">
        <v>175</v>
      </c>
      <c r="C296" s="13">
        <v>4745</v>
      </c>
      <c r="D296" s="14">
        <v>4</v>
      </c>
      <c r="E296" s="12" t="s">
        <v>195</v>
      </c>
      <c r="F296" s="12" t="s">
        <v>180</v>
      </c>
      <c r="G296" s="15">
        <v>1</v>
      </c>
      <c r="H296" s="15">
        <v>1</v>
      </c>
      <c r="I296" s="91"/>
      <c r="J296" s="64">
        <v>306</v>
      </c>
      <c r="K296" s="65">
        <f>_xlfn.XLOOKUP($H296,'FY21 Billing Rates'!$A$2:$A$13,'FY21 Billing Rates'!$C$2:$C$13,,0)*J296*3</f>
        <v>1007.9639999999999</v>
      </c>
      <c r="L296" s="47"/>
      <c r="M296" s="47">
        <v>306</v>
      </c>
      <c r="N296" s="49">
        <f>_xlfn.XLOOKUP($H296,'FY22 Billing Rates'!$A$2:$A$13,'FY22 Billing Rates'!$C$2:$C$13,,0)*M296*3</f>
        <v>882.19799999999987</v>
      </c>
      <c r="O296" s="55"/>
      <c r="P296" s="55">
        <v>306</v>
      </c>
      <c r="Q296" s="56">
        <f>_xlfn.XLOOKUP($H296,'FY22 Billing Rates'!$A$2:$A$13,'FY22 Billing Rates'!$C$2:$C$13,,0)*P296*3</f>
        <v>882.19799999999987</v>
      </c>
      <c r="R296" s="60"/>
      <c r="S296" s="60">
        <v>306</v>
      </c>
      <c r="T296" s="61">
        <f>_xlfn.XLOOKUP($H296,'FY22 Billing Rates'!$A$2:$A$13,'FY22 Billing Rates'!$C$2:$C$13,,0)*S296*3</f>
        <v>882.19799999999987</v>
      </c>
      <c r="U296" s="64"/>
      <c r="V296" s="64">
        <v>306</v>
      </c>
      <c r="W296" s="65">
        <f>_xlfn.XLOOKUP($H296,'FY22 Billing Rates'!$A$2:$A$13,'FY22 Billing Rates'!$C$2:$C$13,,0)*V296*3</f>
        <v>882.19799999999987</v>
      </c>
      <c r="X296" s="51">
        <f>N296+Q296+T296+W296</f>
        <v>3528.7919999999995</v>
      </c>
    </row>
    <row r="297" spans="1:25" s="3" customFormat="1" outlineLevel="1" x14ac:dyDescent="0.25">
      <c r="A297" s="128"/>
      <c r="B297" s="129"/>
      <c r="C297" s="130"/>
      <c r="D297" s="131"/>
      <c r="E297" s="129"/>
      <c r="F297" s="137" t="s">
        <v>231</v>
      </c>
      <c r="G297" s="132"/>
      <c r="H297" s="132"/>
      <c r="I297" s="133">
        <v>18540</v>
      </c>
      <c r="J297" s="134"/>
      <c r="K297" s="135"/>
      <c r="L297" s="134"/>
      <c r="M297" s="134">
        <f>SUBTOTAL(9,M292:M296)</f>
        <v>18540</v>
      </c>
      <c r="N297" s="135"/>
      <c r="O297" s="134"/>
      <c r="P297" s="134">
        <f>SUBTOTAL(9,P292:P296)</f>
        <v>18540</v>
      </c>
      <c r="Q297" s="135"/>
      <c r="R297" s="134"/>
      <c r="S297" s="134">
        <f>SUBTOTAL(9,S292:S296)</f>
        <v>18540</v>
      </c>
      <c r="T297" s="135"/>
      <c r="U297" s="134"/>
      <c r="V297" s="134">
        <f>SUBTOTAL(9,V292:V296)</f>
        <v>18540</v>
      </c>
      <c r="W297" s="135"/>
      <c r="X297" s="136"/>
      <c r="Y297" s="3" t="s">
        <v>392</v>
      </c>
    </row>
    <row r="298" spans="1:25" s="3" customFormat="1" outlineLevel="2" x14ac:dyDescent="0.25">
      <c r="A298" s="16"/>
      <c r="B298" s="12" t="s">
        <v>175</v>
      </c>
      <c r="C298" s="13">
        <v>4715</v>
      </c>
      <c r="D298" s="14">
        <v>4</v>
      </c>
      <c r="E298" s="12" t="s">
        <v>179</v>
      </c>
      <c r="F298" s="12" t="s">
        <v>181</v>
      </c>
      <c r="G298" s="15">
        <v>1</v>
      </c>
      <c r="H298" s="15">
        <v>1</v>
      </c>
      <c r="I298" s="91"/>
      <c r="J298" s="64">
        <v>10255</v>
      </c>
      <c r="K298" s="65">
        <f>_xlfn.XLOOKUP($H298,'FY21 Billing Rates'!$A$2:$A$13,'FY21 Billing Rates'!$C$2:$C$13,,0)*J298*3</f>
        <v>33779.97</v>
      </c>
      <c r="L298" s="47"/>
      <c r="M298" s="47">
        <v>7178</v>
      </c>
      <c r="N298" s="49">
        <f>_xlfn.XLOOKUP($H298,'FY22 Billing Rates'!$A$2:$A$13,'FY22 Billing Rates'!$C$2:$C$13,,0)*M298*3</f>
        <v>20694.173999999999</v>
      </c>
      <c r="O298" s="55"/>
      <c r="P298" s="55">
        <v>7178</v>
      </c>
      <c r="Q298" s="56">
        <f>_xlfn.XLOOKUP($H298,'FY22 Billing Rates'!$A$2:$A$13,'FY22 Billing Rates'!$C$2:$C$13,,0)*P298*3</f>
        <v>20694.173999999999</v>
      </c>
      <c r="R298" s="60"/>
      <c r="S298" s="60">
        <v>7178</v>
      </c>
      <c r="T298" s="61">
        <f>_xlfn.XLOOKUP($H298,'FY22 Billing Rates'!$A$2:$A$13,'FY22 Billing Rates'!$C$2:$C$13,,0)*S298*3</f>
        <v>20694.173999999999</v>
      </c>
      <c r="U298" s="64"/>
      <c r="V298" s="64">
        <v>7178</v>
      </c>
      <c r="W298" s="65">
        <f>_xlfn.XLOOKUP($H298,'FY22 Billing Rates'!$A$2:$A$13,'FY22 Billing Rates'!$C$2:$C$13,,0)*V298*3</f>
        <v>20694.173999999999</v>
      </c>
      <c r="X298" s="51">
        <f>N298+Q298+T298+W298</f>
        <v>82776.695999999996</v>
      </c>
    </row>
    <row r="299" spans="1:25" s="3" customFormat="1" outlineLevel="2" x14ac:dyDescent="0.25">
      <c r="A299" s="16"/>
      <c r="B299" s="12" t="s">
        <v>375</v>
      </c>
      <c r="C299" s="13">
        <v>4716</v>
      </c>
      <c r="D299" s="14">
        <v>4</v>
      </c>
      <c r="E299" s="12" t="s">
        <v>179</v>
      </c>
      <c r="F299" s="12" t="s">
        <v>181</v>
      </c>
      <c r="G299" s="15">
        <v>1</v>
      </c>
      <c r="H299" s="15">
        <v>1</v>
      </c>
      <c r="I299" s="91"/>
      <c r="J299" s="64"/>
      <c r="K299" s="65"/>
      <c r="L299" s="47"/>
      <c r="M299" s="47">
        <v>3077</v>
      </c>
      <c r="N299" s="49"/>
      <c r="O299" s="55"/>
      <c r="P299" s="55">
        <v>3077</v>
      </c>
      <c r="Q299" s="56"/>
      <c r="R299" s="60"/>
      <c r="S299" s="60">
        <v>3077</v>
      </c>
      <c r="T299" s="61"/>
      <c r="U299" s="64"/>
      <c r="V299" s="64">
        <v>3077</v>
      </c>
      <c r="W299" s="65"/>
      <c r="X299" s="51"/>
    </row>
    <row r="300" spans="1:25" s="3" customFormat="1" outlineLevel="1" x14ac:dyDescent="0.25">
      <c r="A300" s="128"/>
      <c r="B300" s="129"/>
      <c r="C300" s="130"/>
      <c r="D300" s="131"/>
      <c r="E300" s="129"/>
      <c r="F300" s="137" t="s">
        <v>232</v>
      </c>
      <c r="G300" s="132"/>
      <c r="H300" s="132"/>
      <c r="I300" s="133">
        <v>10255</v>
      </c>
      <c r="J300" s="134"/>
      <c r="K300" s="135"/>
      <c r="L300" s="134"/>
      <c r="M300" s="134">
        <f>SUBTOTAL(9,M298:M299)</f>
        <v>10255</v>
      </c>
      <c r="N300" s="135"/>
      <c r="O300" s="134"/>
      <c r="P300" s="134">
        <f>SUBTOTAL(9,P298:P299)</f>
        <v>10255</v>
      </c>
      <c r="Q300" s="135"/>
      <c r="R300" s="134"/>
      <c r="S300" s="134">
        <f>SUBTOTAL(9,S298:S299)</f>
        <v>10255</v>
      </c>
      <c r="T300" s="135"/>
      <c r="U300" s="134"/>
      <c r="V300" s="134">
        <f>SUBTOTAL(9,V298:V299)</f>
        <v>10255</v>
      </c>
      <c r="W300" s="135"/>
      <c r="X300" s="136"/>
      <c r="Y300" s="3" t="s">
        <v>392</v>
      </c>
    </row>
    <row r="301" spans="1:25" s="3" customFormat="1" outlineLevel="2" x14ac:dyDescent="0.25">
      <c r="A301" s="16"/>
      <c r="B301" s="12" t="s">
        <v>175</v>
      </c>
      <c r="C301" s="13">
        <v>4722</v>
      </c>
      <c r="D301" s="14">
        <v>4</v>
      </c>
      <c r="E301" s="12" t="s">
        <v>183</v>
      </c>
      <c r="F301" s="12" t="s">
        <v>335</v>
      </c>
      <c r="G301" s="15">
        <v>1</v>
      </c>
      <c r="H301" s="15">
        <v>1</v>
      </c>
      <c r="I301" s="91"/>
      <c r="J301" s="64">
        <v>810</v>
      </c>
      <c r="K301" s="65">
        <f>_xlfn.XLOOKUP($H301,'FY21 Billing Rates'!$A$2:$A$13,'FY21 Billing Rates'!$C$2:$C$13,,0)*J301*3</f>
        <v>2668.1400000000003</v>
      </c>
      <c r="L301" s="47"/>
      <c r="M301" s="47">
        <v>838</v>
      </c>
      <c r="N301" s="49">
        <f>_xlfn.XLOOKUP($H301,'FY22 Billing Rates'!$A$2:$A$13,'FY22 Billing Rates'!$C$2:$C$13,,0)*M301*3</f>
        <v>2415.9539999999997</v>
      </c>
      <c r="O301" s="55"/>
      <c r="P301" s="55">
        <v>838</v>
      </c>
      <c r="Q301" s="56">
        <f>_xlfn.XLOOKUP($H301,'FY22 Billing Rates'!$A$2:$A$13,'FY22 Billing Rates'!$C$2:$C$13,,0)*P301*3</f>
        <v>2415.9539999999997</v>
      </c>
      <c r="R301" s="60"/>
      <c r="S301" s="60">
        <v>838</v>
      </c>
      <c r="T301" s="61">
        <f>_xlfn.XLOOKUP($H301,'FY22 Billing Rates'!$A$2:$A$13,'FY22 Billing Rates'!$C$2:$C$13,,0)*S301*3</f>
        <v>2415.9539999999997</v>
      </c>
      <c r="U301" s="64"/>
      <c r="V301" s="64">
        <v>838</v>
      </c>
      <c r="W301" s="65">
        <f>_xlfn.XLOOKUP($H301,'FY22 Billing Rates'!$A$2:$A$13,'FY22 Billing Rates'!$C$2:$C$13,,0)*V301*3</f>
        <v>2415.9539999999997</v>
      </c>
      <c r="X301" s="51">
        <f>N301+Q301+T301+W301</f>
        <v>9663.8159999999989</v>
      </c>
    </row>
    <row r="302" spans="1:25" s="3" customFormat="1" outlineLevel="1" x14ac:dyDescent="0.25">
      <c r="A302" s="128"/>
      <c r="B302" s="129"/>
      <c r="C302" s="130"/>
      <c r="D302" s="131"/>
      <c r="E302" s="129"/>
      <c r="F302" s="137" t="s">
        <v>336</v>
      </c>
      <c r="G302" s="132"/>
      <c r="H302" s="132"/>
      <c r="I302" s="133">
        <v>810</v>
      </c>
      <c r="J302" s="134"/>
      <c r="K302" s="135"/>
      <c r="L302" s="134"/>
      <c r="M302" s="134">
        <f>SUBTOTAL(9,M301:M301)</f>
        <v>838</v>
      </c>
      <c r="N302" s="135"/>
      <c r="O302" s="134"/>
      <c r="P302" s="134">
        <f>SUBTOTAL(9,P301:P301)</f>
        <v>838</v>
      </c>
      <c r="Q302" s="135"/>
      <c r="R302" s="134"/>
      <c r="S302" s="134">
        <f>SUBTOTAL(9,S301:S301)</f>
        <v>838</v>
      </c>
      <c r="T302" s="135"/>
      <c r="U302" s="134"/>
      <c r="V302" s="134">
        <f>SUBTOTAL(9,V301:V301)</f>
        <v>838</v>
      </c>
      <c r="W302" s="135"/>
      <c r="X302" s="136"/>
      <c r="Y302" s="3" t="s">
        <v>392</v>
      </c>
    </row>
    <row r="303" spans="1:25" s="3" customFormat="1" outlineLevel="2" x14ac:dyDescent="0.25">
      <c r="A303" s="16"/>
      <c r="B303" s="12" t="s">
        <v>46</v>
      </c>
      <c r="C303" s="13">
        <v>1349</v>
      </c>
      <c r="D303" s="14">
        <v>4</v>
      </c>
      <c r="E303" s="12" t="s">
        <v>47</v>
      </c>
      <c r="F303" s="12" t="s">
        <v>58</v>
      </c>
      <c r="G303" s="15">
        <v>11</v>
      </c>
      <c r="H303" s="15">
        <v>8</v>
      </c>
      <c r="I303" s="91"/>
      <c r="J303" s="64">
        <v>65</v>
      </c>
      <c r="K303" s="65">
        <f>_xlfn.XLOOKUP($H303,'FY21 Billing Rates'!$A$2:$A$13,'FY21 Billing Rates'!$C$2:$C$13,,0)*J303*3</f>
        <v>0</v>
      </c>
      <c r="L303" s="47"/>
      <c r="M303" s="47">
        <v>65</v>
      </c>
      <c r="N303" s="49">
        <f>_xlfn.XLOOKUP($H303,'FY22 Billing Rates'!$A$2:$A$13,'FY22 Billing Rates'!$C$2:$C$13,,0)*M303*3</f>
        <v>0</v>
      </c>
      <c r="O303" s="55"/>
      <c r="P303" s="55">
        <v>65</v>
      </c>
      <c r="Q303" s="56">
        <f>_xlfn.XLOOKUP($H303,'FY22 Billing Rates'!$A$2:$A$13,'FY22 Billing Rates'!$C$2:$C$13,,0)*P303*3</f>
        <v>0</v>
      </c>
      <c r="R303" s="60"/>
      <c r="S303" s="60">
        <v>65</v>
      </c>
      <c r="T303" s="61">
        <f>_xlfn.XLOOKUP($H303,'FY22 Billing Rates'!$A$2:$A$13,'FY22 Billing Rates'!$C$2:$C$13,,0)*S303*3</f>
        <v>0</v>
      </c>
      <c r="U303" s="64"/>
      <c r="V303" s="64">
        <v>65</v>
      </c>
      <c r="W303" s="65">
        <f>_xlfn.XLOOKUP($H303,'FY22 Billing Rates'!$A$2:$A$13,'FY22 Billing Rates'!$C$2:$C$13,,0)*V303*3</f>
        <v>0</v>
      </c>
      <c r="X303" s="51">
        <f>N303+Q303+T303+W303</f>
        <v>0</v>
      </c>
    </row>
    <row r="304" spans="1:25" s="3" customFormat="1" outlineLevel="2" x14ac:dyDescent="0.25">
      <c r="A304" s="16"/>
      <c r="B304" s="12" t="s">
        <v>175</v>
      </c>
      <c r="C304" s="13">
        <v>4735</v>
      </c>
      <c r="D304" s="14">
        <v>4</v>
      </c>
      <c r="E304" s="12" t="s">
        <v>187</v>
      </c>
      <c r="F304" s="12" t="s">
        <v>58</v>
      </c>
      <c r="G304" s="15">
        <v>1</v>
      </c>
      <c r="H304" s="15">
        <v>1</v>
      </c>
      <c r="I304" s="91"/>
      <c r="J304" s="64">
        <v>700</v>
      </c>
      <c r="K304" s="65">
        <f>_xlfn.XLOOKUP($H304,'FY21 Billing Rates'!$A$2:$A$13,'FY21 Billing Rates'!$C$2:$C$13,,0)*J304*3</f>
        <v>2305.8000000000002</v>
      </c>
      <c r="L304" s="47"/>
      <c r="M304" s="47">
        <v>700</v>
      </c>
      <c r="N304" s="49">
        <f>_xlfn.XLOOKUP($H304,'FY22 Billing Rates'!$A$2:$A$13,'FY22 Billing Rates'!$C$2:$C$13,,0)*M304*3</f>
        <v>2018.1</v>
      </c>
      <c r="O304" s="55"/>
      <c r="P304" s="55">
        <v>700</v>
      </c>
      <c r="Q304" s="56">
        <f>_xlfn.XLOOKUP($H304,'FY22 Billing Rates'!$A$2:$A$13,'FY22 Billing Rates'!$C$2:$C$13,,0)*P304*3</f>
        <v>2018.1</v>
      </c>
      <c r="R304" s="60"/>
      <c r="S304" s="60">
        <v>700</v>
      </c>
      <c r="T304" s="61">
        <f>_xlfn.XLOOKUP($H304,'FY22 Billing Rates'!$A$2:$A$13,'FY22 Billing Rates'!$C$2:$C$13,,0)*S304*3</f>
        <v>2018.1</v>
      </c>
      <c r="U304" s="64"/>
      <c r="V304" s="64">
        <v>700</v>
      </c>
      <c r="W304" s="65">
        <f>_xlfn.XLOOKUP($H304,'FY22 Billing Rates'!$A$2:$A$13,'FY22 Billing Rates'!$C$2:$C$13,,0)*V304*3</f>
        <v>2018.1</v>
      </c>
      <c r="X304" s="51">
        <f>N304+Q304+T304+W304</f>
        <v>8072.4</v>
      </c>
    </row>
    <row r="305" spans="1:25" s="3" customFormat="1" outlineLevel="1" x14ac:dyDescent="0.25">
      <c r="A305" s="128"/>
      <c r="B305" s="129"/>
      <c r="C305" s="130"/>
      <c r="D305" s="131"/>
      <c r="E305" s="129"/>
      <c r="F305" s="137" t="s">
        <v>233</v>
      </c>
      <c r="G305" s="132"/>
      <c r="H305" s="132"/>
      <c r="I305" s="133">
        <v>765</v>
      </c>
      <c r="J305" s="134"/>
      <c r="K305" s="135"/>
      <c r="L305" s="134"/>
      <c r="M305" s="134">
        <f>SUBTOTAL(9,M303:M304)</f>
        <v>765</v>
      </c>
      <c r="N305" s="135"/>
      <c r="O305" s="134"/>
      <c r="P305" s="134">
        <f>SUBTOTAL(9,P303:P304)</f>
        <v>765</v>
      </c>
      <c r="Q305" s="135"/>
      <c r="R305" s="134"/>
      <c r="S305" s="134">
        <f>SUBTOTAL(9,S303:S304)</f>
        <v>765</v>
      </c>
      <c r="T305" s="135"/>
      <c r="U305" s="134"/>
      <c r="V305" s="134">
        <f>SUBTOTAL(9,V303:V304)</f>
        <v>765</v>
      </c>
      <c r="W305" s="135"/>
      <c r="X305" s="136"/>
      <c r="Y305" s="3" t="s">
        <v>392</v>
      </c>
    </row>
    <row r="306" spans="1:25" s="3" customFormat="1" outlineLevel="2" x14ac:dyDescent="0.25">
      <c r="A306" s="16"/>
      <c r="B306" s="12" t="s">
        <v>46</v>
      </c>
      <c r="C306" s="13">
        <v>1349</v>
      </c>
      <c r="D306" s="14">
        <v>12</v>
      </c>
      <c r="E306" s="12" t="s">
        <v>47</v>
      </c>
      <c r="F306" s="12" t="s">
        <v>59</v>
      </c>
      <c r="G306" s="15">
        <v>3</v>
      </c>
      <c r="H306" s="15">
        <v>8</v>
      </c>
      <c r="I306" s="91"/>
      <c r="J306" s="64">
        <v>140</v>
      </c>
      <c r="K306" s="65">
        <f>_xlfn.XLOOKUP($H306,'FY21 Billing Rates'!$A$2:$A$13,'FY21 Billing Rates'!$C$2:$C$13,,0)*J306*3</f>
        <v>0</v>
      </c>
      <c r="L306" s="47"/>
      <c r="M306" s="47">
        <v>140</v>
      </c>
      <c r="N306" s="49">
        <f>_xlfn.XLOOKUP($H306,'FY22 Billing Rates'!$A$2:$A$13,'FY22 Billing Rates'!$C$2:$C$13,,0)*M306*3</f>
        <v>0</v>
      </c>
      <c r="O306" s="55"/>
      <c r="P306" s="55">
        <v>140</v>
      </c>
      <c r="Q306" s="56">
        <f>_xlfn.XLOOKUP($H306,'FY22 Billing Rates'!$A$2:$A$13,'FY22 Billing Rates'!$C$2:$C$13,,0)*P306*3</f>
        <v>0</v>
      </c>
      <c r="R306" s="60"/>
      <c r="S306" s="60">
        <v>140</v>
      </c>
      <c r="T306" s="61">
        <f>_xlfn.XLOOKUP($H306,'FY22 Billing Rates'!$A$2:$A$13,'FY22 Billing Rates'!$C$2:$C$13,,0)*S306*3</f>
        <v>0</v>
      </c>
      <c r="U306" s="64"/>
      <c r="V306" s="64">
        <v>140</v>
      </c>
      <c r="W306" s="65">
        <f>_xlfn.XLOOKUP($H306,'FY22 Billing Rates'!$A$2:$A$13,'FY22 Billing Rates'!$C$2:$C$13,,0)*V306*3</f>
        <v>0</v>
      </c>
      <c r="X306" s="51">
        <f>N306+Q306+T306+W306</f>
        <v>0</v>
      </c>
    </row>
    <row r="307" spans="1:25" s="3" customFormat="1" outlineLevel="2" x14ac:dyDescent="0.25">
      <c r="A307" s="16"/>
      <c r="B307" s="12" t="s">
        <v>67</v>
      </c>
      <c r="C307" s="13">
        <v>1385</v>
      </c>
      <c r="D307" s="14">
        <v>4</v>
      </c>
      <c r="E307" s="12" t="s">
        <v>73</v>
      </c>
      <c r="F307" s="12" t="s">
        <v>59</v>
      </c>
      <c r="G307" s="15">
        <v>3</v>
      </c>
      <c r="H307" s="15">
        <v>3</v>
      </c>
      <c r="I307" s="91"/>
      <c r="J307" s="64">
        <v>600</v>
      </c>
      <c r="K307" s="65">
        <f>_xlfn.XLOOKUP($H307,'FY21 Billing Rates'!$A$2:$A$13,'FY21 Billing Rates'!$C$2:$C$13,,0)*J307*3</f>
        <v>630</v>
      </c>
      <c r="L307" s="47"/>
      <c r="M307" s="47">
        <v>600</v>
      </c>
      <c r="N307" s="49">
        <f>_xlfn.XLOOKUP($H307,'FY22 Billing Rates'!$A$2:$A$13,'FY22 Billing Rates'!$C$2:$C$13,,0)*M307*3</f>
        <v>630</v>
      </c>
      <c r="O307" s="55"/>
      <c r="P307" s="55">
        <v>600</v>
      </c>
      <c r="Q307" s="56">
        <f>_xlfn.XLOOKUP($H307,'FY22 Billing Rates'!$A$2:$A$13,'FY22 Billing Rates'!$C$2:$C$13,,0)*P307*3</f>
        <v>630</v>
      </c>
      <c r="R307" s="60"/>
      <c r="S307" s="60">
        <v>600</v>
      </c>
      <c r="T307" s="61">
        <f>_xlfn.XLOOKUP($H307,'FY22 Billing Rates'!$A$2:$A$13,'FY22 Billing Rates'!$C$2:$C$13,,0)*S307*3</f>
        <v>630</v>
      </c>
      <c r="U307" s="64"/>
      <c r="V307" s="64">
        <v>600</v>
      </c>
      <c r="W307" s="65">
        <f>_xlfn.XLOOKUP($H307,'FY22 Billing Rates'!$A$2:$A$13,'FY22 Billing Rates'!$C$2:$C$13,,0)*V307*3</f>
        <v>630</v>
      </c>
      <c r="X307" s="51">
        <f>N307+Q307+T307+W307</f>
        <v>2520</v>
      </c>
    </row>
    <row r="308" spans="1:25" s="33" customFormat="1" outlineLevel="2" x14ac:dyDescent="0.25">
      <c r="A308" s="16"/>
      <c r="B308" s="12" t="s">
        <v>67</v>
      </c>
      <c r="C308" s="13">
        <v>1386</v>
      </c>
      <c r="D308" s="14">
        <v>4</v>
      </c>
      <c r="E308" s="12" t="s">
        <v>74</v>
      </c>
      <c r="F308" s="12" t="s">
        <v>59</v>
      </c>
      <c r="G308" s="15">
        <v>3</v>
      </c>
      <c r="H308" s="15">
        <v>3</v>
      </c>
      <c r="I308" s="91"/>
      <c r="J308" s="64">
        <v>700</v>
      </c>
      <c r="K308" s="65">
        <f>_xlfn.XLOOKUP($H308,'FY21 Billing Rates'!$A$2:$A$13,'FY21 Billing Rates'!$C$2:$C$13,,0)*J308*3</f>
        <v>734.99999999999989</v>
      </c>
      <c r="L308" s="47"/>
      <c r="M308" s="47">
        <v>700</v>
      </c>
      <c r="N308" s="49">
        <f>_xlfn.XLOOKUP($H308,'FY22 Billing Rates'!$A$2:$A$13,'FY22 Billing Rates'!$C$2:$C$13,,0)*M308*3</f>
        <v>734.99999999999989</v>
      </c>
      <c r="O308" s="55"/>
      <c r="P308" s="55">
        <f>M308+O308</f>
        <v>700</v>
      </c>
      <c r="Q308" s="56">
        <f>_xlfn.XLOOKUP($H308,'FY22 Billing Rates'!$A$2:$A$13,'FY22 Billing Rates'!$C$2:$C$13,,0)*P308*3</f>
        <v>734.99999999999989</v>
      </c>
      <c r="R308" s="60"/>
      <c r="S308" s="60">
        <v>700</v>
      </c>
      <c r="T308" s="61">
        <f>_xlfn.XLOOKUP($H308,'FY22 Billing Rates'!$A$2:$A$13,'FY22 Billing Rates'!$C$2:$C$13,,0)*S308*3</f>
        <v>734.99999999999989</v>
      </c>
      <c r="U308" s="64"/>
      <c r="V308" s="64">
        <v>700</v>
      </c>
      <c r="W308" s="65">
        <f>_xlfn.XLOOKUP($H308,'FY22 Billing Rates'!$A$2:$A$13,'FY22 Billing Rates'!$C$2:$C$13,,0)*V308*3</f>
        <v>734.99999999999989</v>
      </c>
      <c r="X308" s="51">
        <f>N308+Q308+T308+W308</f>
        <v>2939.9999999999995</v>
      </c>
    </row>
    <row r="309" spans="1:25" s="33" customFormat="1" outlineLevel="1" x14ac:dyDescent="0.25">
      <c r="A309" s="128"/>
      <c r="B309" s="129"/>
      <c r="C309" s="130"/>
      <c r="D309" s="131"/>
      <c r="E309" s="129"/>
      <c r="F309" s="137" t="s">
        <v>234</v>
      </c>
      <c r="G309" s="132"/>
      <c r="H309" s="132"/>
      <c r="I309" s="133">
        <v>1440</v>
      </c>
      <c r="J309" s="134"/>
      <c r="K309" s="135"/>
      <c r="L309" s="134"/>
      <c r="M309" s="134">
        <f>SUBTOTAL(9,M306:M308)</f>
        <v>1440</v>
      </c>
      <c r="N309" s="135"/>
      <c r="O309" s="134"/>
      <c r="P309" s="134">
        <f>SUBTOTAL(9,P306:P308)</f>
        <v>1440</v>
      </c>
      <c r="Q309" s="135"/>
      <c r="R309" s="134"/>
      <c r="S309" s="134">
        <f>SUBTOTAL(9,S306:S308)</f>
        <v>1440</v>
      </c>
      <c r="T309" s="135"/>
      <c r="U309" s="134"/>
      <c r="V309" s="134">
        <f>SUBTOTAL(9,V306:V308)</f>
        <v>1440</v>
      </c>
      <c r="W309" s="135"/>
      <c r="X309" s="136"/>
      <c r="Y309" s="33" t="s">
        <v>392</v>
      </c>
    </row>
    <row r="310" spans="1:25" s="3" customFormat="1" hidden="1" outlineLevel="2" x14ac:dyDescent="0.25">
      <c r="A310" s="16"/>
      <c r="B310" s="12" t="s">
        <v>46</v>
      </c>
      <c r="C310" s="13">
        <v>1349</v>
      </c>
      <c r="D310" s="14">
        <v>12</v>
      </c>
      <c r="E310" s="12" t="s">
        <v>47</v>
      </c>
      <c r="F310" s="12" t="s">
        <v>94</v>
      </c>
      <c r="G310" s="15">
        <v>1</v>
      </c>
      <c r="H310" s="15">
        <v>8</v>
      </c>
      <c r="I310" s="91"/>
      <c r="J310" s="64">
        <v>67</v>
      </c>
      <c r="K310" s="65">
        <f>_xlfn.XLOOKUP($H310,'FY21 Billing Rates'!$A$2:$A$13,'FY21 Billing Rates'!$C$2:$C$13,,0)*J310*3</f>
        <v>0</v>
      </c>
      <c r="L310" s="47"/>
      <c r="M310" s="60"/>
      <c r="N310" s="49">
        <f>_xlfn.XLOOKUP($H310,'FY22 Billing Rates'!$A$2:$A$13,'FY22 Billing Rates'!$C$2:$C$13,,0)*M310*3</f>
        <v>0</v>
      </c>
      <c r="O310" s="55"/>
      <c r="P310" s="60"/>
      <c r="Q310" s="56">
        <f>_xlfn.XLOOKUP($H310,'FY22 Billing Rates'!$A$2:$A$13,'FY22 Billing Rates'!$C$2:$C$13,,0)*P310*3</f>
        <v>0</v>
      </c>
      <c r="R310" s="60"/>
      <c r="S310" s="60"/>
      <c r="T310" s="61">
        <f>_xlfn.XLOOKUP($H310,'FY22 Billing Rates'!$A$2:$A$13,'FY22 Billing Rates'!$C$2:$C$13,,0)*S310*3</f>
        <v>0</v>
      </c>
      <c r="U310" s="64"/>
      <c r="V310" s="60"/>
      <c r="W310" s="65">
        <f>_xlfn.XLOOKUP($H310,'FY22 Billing Rates'!$A$2:$A$13,'FY22 Billing Rates'!$C$2:$C$13,,0)*V310*3</f>
        <v>0</v>
      </c>
      <c r="X310" s="51">
        <f>N310+Q310+T310+W310</f>
        <v>0</v>
      </c>
    </row>
    <row r="311" spans="1:25" s="3" customFormat="1" outlineLevel="2" x14ac:dyDescent="0.25">
      <c r="A311" s="16"/>
      <c r="B311" s="12"/>
      <c r="C311" s="13">
        <v>2678</v>
      </c>
      <c r="D311" s="14">
        <v>4</v>
      </c>
      <c r="E311" s="23"/>
      <c r="F311" s="12" t="s">
        <v>94</v>
      </c>
      <c r="G311" s="15">
        <v>1</v>
      </c>
      <c r="H311" s="15">
        <v>1</v>
      </c>
      <c r="I311" s="91"/>
      <c r="J311" s="64"/>
      <c r="K311" s="65"/>
      <c r="L311" s="47"/>
      <c r="M311" s="47">
        <v>50</v>
      </c>
      <c r="N311" s="49">
        <f>_xlfn.XLOOKUP($H311,'FY22 Billing Rates'!$A$2:$A$13,'FY22 Billing Rates'!$C$2:$C$13,,0)*M311*3</f>
        <v>144.14999999999998</v>
      </c>
      <c r="O311" s="55"/>
      <c r="P311" s="55">
        <v>50</v>
      </c>
      <c r="Q311" s="56">
        <f>_xlfn.XLOOKUP($H311,'FY22 Billing Rates'!$A$2:$A$13,'FY22 Billing Rates'!$C$2:$C$13,,0)*P311*3</f>
        <v>144.14999999999998</v>
      </c>
      <c r="R311" s="60"/>
      <c r="S311" s="60">
        <v>50</v>
      </c>
      <c r="T311" s="61">
        <f>_xlfn.XLOOKUP($H311,'FY22 Billing Rates'!$A$2:$A$13,'FY22 Billing Rates'!$C$2:$C$13,,0)*S311*3</f>
        <v>144.14999999999998</v>
      </c>
      <c r="U311" s="64"/>
      <c r="V311" s="64">
        <v>50</v>
      </c>
      <c r="W311" s="65">
        <f>_xlfn.XLOOKUP($H311,'FY22 Billing Rates'!$A$2:$A$13,'FY22 Billing Rates'!$C$2:$C$13,,0)*V311*3</f>
        <v>144.14999999999998</v>
      </c>
      <c r="X311" s="51">
        <f t="shared" ref="X311:X323" si="17">N311+Q311+T311+W311</f>
        <v>576.59999999999991</v>
      </c>
    </row>
    <row r="312" spans="1:25" s="11" customFormat="1" outlineLevel="2" x14ac:dyDescent="0.25">
      <c r="A312" s="16"/>
      <c r="B312" s="12" t="s">
        <v>92</v>
      </c>
      <c r="C312" s="13">
        <v>2705</v>
      </c>
      <c r="D312" s="14">
        <v>4</v>
      </c>
      <c r="E312" s="12" t="s">
        <v>99</v>
      </c>
      <c r="F312" s="12" t="s">
        <v>94</v>
      </c>
      <c r="G312" s="15">
        <v>1</v>
      </c>
      <c r="H312" s="15">
        <v>1</v>
      </c>
      <c r="I312" s="91"/>
      <c r="J312" s="64"/>
      <c r="K312" s="65"/>
      <c r="L312" s="47"/>
      <c r="M312" s="47">
        <v>30</v>
      </c>
      <c r="N312" s="49">
        <f>_xlfn.XLOOKUP($H312,'FY22 Billing Rates'!$A$2:$A$13,'FY22 Billing Rates'!$C$2:$C$13,,0)*M312*3</f>
        <v>86.49</v>
      </c>
      <c r="O312" s="55"/>
      <c r="P312" s="55">
        <v>30</v>
      </c>
      <c r="Q312" s="56">
        <f>_xlfn.XLOOKUP($H312,'FY22 Billing Rates'!$A$2:$A$13,'FY22 Billing Rates'!$C$2:$C$13,,0)*P312*3</f>
        <v>86.49</v>
      </c>
      <c r="R312" s="60"/>
      <c r="S312" s="60">
        <v>30</v>
      </c>
      <c r="T312" s="61">
        <f>_xlfn.XLOOKUP($H312,'FY22 Billing Rates'!$A$2:$A$13,'FY22 Billing Rates'!$C$2:$C$13,,0)*S312*3</f>
        <v>86.49</v>
      </c>
      <c r="U312" s="64"/>
      <c r="V312" s="64">
        <v>30</v>
      </c>
      <c r="W312" s="65">
        <f>_xlfn.XLOOKUP($H312,'FY22 Billing Rates'!$A$2:$A$13,'FY22 Billing Rates'!$C$2:$C$13,,0)*V312*3</f>
        <v>86.49</v>
      </c>
      <c r="X312" s="51">
        <f t="shared" si="17"/>
        <v>345.96</v>
      </c>
    </row>
    <row r="313" spans="1:25" s="3" customFormat="1" outlineLevel="2" x14ac:dyDescent="0.25">
      <c r="A313" s="16"/>
      <c r="B313" s="12" t="s">
        <v>92</v>
      </c>
      <c r="C313" s="13">
        <v>2709</v>
      </c>
      <c r="D313" s="14">
        <v>22</v>
      </c>
      <c r="E313" s="12" t="s">
        <v>99</v>
      </c>
      <c r="F313" s="12" t="s">
        <v>94</v>
      </c>
      <c r="G313" s="15">
        <v>1</v>
      </c>
      <c r="H313" s="15">
        <v>1</v>
      </c>
      <c r="I313" s="91"/>
      <c r="J313" s="64"/>
      <c r="K313" s="65"/>
      <c r="L313" s="47"/>
      <c r="M313" s="47">
        <v>10</v>
      </c>
      <c r="N313" s="49">
        <f>_xlfn.XLOOKUP($H313,'FY22 Billing Rates'!$A$2:$A$13,'FY22 Billing Rates'!$C$2:$C$13,,0)*M313*3</f>
        <v>28.83</v>
      </c>
      <c r="O313" s="55"/>
      <c r="P313" s="55">
        <v>10</v>
      </c>
      <c r="Q313" s="56">
        <f>_xlfn.XLOOKUP($H313,'FY22 Billing Rates'!$A$2:$A$13,'FY22 Billing Rates'!$C$2:$C$13,,0)*P313*3</f>
        <v>28.83</v>
      </c>
      <c r="R313" s="60"/>
      <c r="S313" s="60">
        <v>10</v>
      </c>
      <c r="T313" s="61">
        <f>_xlfn.XLOOKUP($H313,'FY22 Billing Rates'!$A$2:$A$13,'FY22 Billing Rates'!$C$2:$C$13,,0)*S313*3</f>
        <v>28.83</v>
      </c>
      <c r="U313" s="64"/>
      <c r="V313" s="64">
        <v>10</v>
      </c>
      <c r="W313" s="65">
        <f>_xlfn.XLOOKUP($H313,'FY22 Billing Rates'!$A$2:$A$13,'FY22 Billing Rates'!$C$2:$C$13,,0)*V313*3</f>
        <v>28.83</v>
      </c>
      <c r="X313" s="51">
        <f t="shared" si="17"/>
        <v>115.32</v>
      </c>
    </row>
    <row r="314" spans="1:25" s="11" customFormat="1" outlineLevel="2" x14ac:dyDescent="0.25">
      <c r="A314" s="16"/>
      <c r="B314" s="12" t="s">
        <v>92</v>
      </c>
      <c r="C314" s="13">
        <v>2712</v>
      </c>
      <c r="D314" s="14">
        <v>4</v>
      </c>
      <c r="E314" s="12" t="s">
        <v>100</v>
      </c>
      <c r="F314" s="12" t="s">
        <v>94</v>
      </c>
      <c r="G314" s="15">
        <v>1</v>
      </c>
      <c r="H314" s="15">
        <v>1</v>
      </c>
      <c r="I314" s="91"/>
      <c r="J314" s="64">
        <v>21</v>
      </c>
      <c r="K314" s="65">
        <f>_xlfn.XLOOKUP($H314,'FY21 Billing Rates'!$A$2:$A$13,'FY21 Billing Rates'!$C$2:$C$13,,0)*J314*3</f>
        <v>69.174000000000007</v>
      </c>
      <c r="L314" s="47"/>
      <c r="M314" s="47">
        <v>22</v>
      </c>
      <c r="N314" s="49">
        <f>_xlfn.XLOOKUP($H314,'FY22 Billing Rates'!$A$2:$A$13,'FY22 Billing Rates'!$C$2:$C$13,,0)*M314*3</f>
        <v>63.426000000000002</v>
      </c>
      <c r="O314" s="55"/>
      <c r="P314" s="55">
        <v>22</v>
      </c>
      <c r="Q314" s="56">
        <f>_xlfn.XLOOKUP($H314,'FY22 Billing Rates'!$A$2:$A$13,'FY22 Billing Rates'!$C$2:$C$13,,0)*P314*3</f>
        <v>63.426000000000002</v>
      </c>
      <c r="R314" s="60"/>
      <c r="S314" s="60">
        <v>22</v>
      </c>
      <c r="T314" s="61">
        <f>_xlfn.XLOOKUP($H314,'FY22 Billing Rates'!$A$2:$A$13,'FY22 Billing Rates'!$C$2:$C$13,,0)*S314*3</f>
        <v>63.426000000000002</v>
      </c>
      <c r="U314" s="64"/>
      <c r="V314" s="64">
        <v>22</v>
      </c>
      <c r="W314" s="65">
        <f>_xlfn.XLOOKUP($H314,'FY22 Billing Rates'!$A$2:$A$13,'FY22 Billing Rates'!$C$2:$C$13,,0)*V314*3</f>
        <v>63.426000000000002</v>
      </c>
      <c r="X314" s="51">
        <f t="shared" si="17"/>
        <v>253.70400000000001</v>
      </c>
    </row>
    <row r="315" spans="1:25" s="3" customFormat="1" outlineLevel="2" x14ac:dyDescent="0.25">
      <c r="A315" s="16"/>
      <c r="B315" s="12" t="s">
        <v>92</v>
      </c>
      <c r="C315" s="13">
        <v>2712</v>
      </c>
      <c r="D315" s="14">
        <v>31</v>
      </c>
      <c r="E315" s="12" t="s">
        <v>100</v>
      </c>
      <c r="F315" s="12" t="s">
        <v>94</v>
      </c>
      <c r="G315" s="15">
        <v>1</v>
      </c>
      <c r="H315" s="15">
        <v>1</v>
      </c>
      <c r="I315" s="91"/>
      <c r="J315" s="64">
        <v>8</v>
      </c>
      <c r="K315" s="65">
        <f>_xlfn.XLOOKUP($H315,'FY21 Billing Rates'!$A$2:$A$13,'FY21 Billing Rates'!$C$2:$C$13,,0)*J315*3</f>
        <v>26.352000000000004</v>
      </c>
      <c r="L315" s="47"/>
      <c r="M315" s="47">
        <v>7</v>
      </c>
      <c r="N315" s="49">
        <f>_xlfn.XLOOKUP($H315,'FY22 Billing Rates'!$A$2:$A$13,'FY22 Billing Rates'!$C$2:$C$13,,0)*M315*3</f>
        <v>20.180999999999997</v>
      </c>
      <c r="O315" s="55"/>
      <c r="P315" s="55">
        <v>7</v>
      </c>
      <c r="Q315" s="56">
        <f>_xlfn.XLOOKUP($H315,'FY22 Billing Rates'!$A$2:$A$13,'FY22 Billing Rates'!$C$2:$C$13,,0)*P315*3</f>
        <v>20.180999999999997</v>
      </c>
      <c r="R315" s="60"/>
      <c r="S315" s="60">
        <v>7</v>
      </c>
      <c r="T315" s="61">
        <f>_xlfn.XLOOKUP($H315,'FY22 Billing Rates'!$A$2:$A$13,'FY22 Billing Rates'!$C$2:$C$13,,0)*S315*3</f>
        <v>20.180999999999997</v>
      </c>
      <c r="U315" s="64"/>
      <c r="V315" s="64">
        <v>7</v>
      </c>
      <c r="W315" s="65">
        <f>_xlfn.XLOOKUP($H315,'FY22 Billing Rates'!$A$2:$A$13,'FY22 Billing Rates'!$C$2:$C$13,,0)*V315*3</f>
        <v>20.180999999999997</v>
      </c>
      <c r="X315" s="51">
        <f t="shared" si="17"/>
        <v>80.72399999999999</v>
      </c>
    </row>
    <row r="316" spans="1:25" s="3" customFormat="1" outlineLevel="2" x14ac:dyDescent="0.25">
      <c r="A316" s="16"/>
      <c r="B316" s="12" t="s">
        <v>92</v>
      </c>
      <c r="C316" s="13">
        <v>2712</v>
      </c>
      <c r="D316" s="14">
        <v>36</v>
      </c>
      <c r="E316" s="12" t="s">
        <v>100</v>
      </c>
      <c r="F316" s="12" t="s">
        <v>94</v>
      </c>
      <c r="G316" s="15">
        <v>1</v>
      </c>
      <c r="H316" s="15">
        <v>1</v>
      </c>
      <c r="I316" s="91"/>
      <c r="J316" s="64"/>
      <c r="K316" s="65"/>
      <c r="L316" s="47"/>
      <c r="M316" s="47">
        <v>10</v>
      </c>
      <c r="N316" s="49">
        <f>_xlfn.XLOOKUP($H316,'FY22 Billing Rates'!$A$2:$A$13,'FY22 Billing Rates'!$C$2:$C$13,,0)*M316*3</f>
        <v>28.83</v>
      </c>
      <c r="O316" s="55"/>
      <c r="P316" s="55">
        <v>10</v>
      </c>
      <c r="Q316" s="56">
        <f>_xlfn.XLOOKUP($H316,'FY22 Billing Rates'!$A$2:$A$13,'FY22 Billing Rates'!$C$2:$C$13,,0)*P316*3</f>
        <v>28.83</v>
      </c>
      <c r="R316" s="60"/>
      <c r="S316" s="60">
        <v>10</v>
      </c>
      <c r="T316" s="61">
        <f>_xlfn.XLOOKUP($H316,'FY22 Billing Rates'!$A$2:$A$13,'FY22 Billing Rates'!$C$2:$C$13,,0)*S316*3</f>
        <v>28.83</v>
      </c>
      <c r="U316" s="64"/>
      <c r="V316" s="64">
        <v>10</v>
      </c>
      <c r="W316" s="65">
        <f>_xlfn.XLOOKUP($H316,'FY22 Billing Rates'!$A$2:$A$13,'FY22 Billing Rates'!$C$2:$C$13,,0)*V316*3</f>
        <v>28.83</v>
      </c>
      <c r="X316" s="51">
        <f t="shared" si="17"/>
        <v>115.32</v>
      </c>
    </row>
    <row r="317" spans="1:25" s="3" customFormat="1" outlineLevel="2" x14ac:dyDescent="0.25">
      <c r="A317" s="16"/>
      <c r="B317" s="12" t="s">
        <v>92</v>
      </c>
      <c r="C317" s="13">
        <v>2712</v>
      </c>
      <c r="D317" s="14">
        <v>50</v>
      </c>
      <c r="E317" s="12" t="s">
        <v>100</v>
      </c>
      <c r="F317" s="12" t="s">
        <v>94</v>
      </c>
      <c r="G317" s="15">
        <v>1</v>
      </c>
      <c r="H317" s="15">
        <v>1</v>
      </c>
      <c r="I317" s="91"/>
      <c r="J317" s="64"/>
      <c r="K317" s="65"/>
      <c r="L317" s="47"/>
      <c r="M317" s="47">
        <v>9</v>
      </c>
      <c r="N317" s="49">
        <f>_xlfn.XLOOKUP($H317,'FY22 Billing Rates'!$A$2:$A$13,'FY22 Billing Rates'!$C$2:$C$13,,0)*M317*3</f>
        <v>25.946999999999996</v>
      </c>
      <c r="O317" s="55"/>
      <c r="P317" s="55">
        <v>9</v>
      </c>
      <c r="Q317" s="56">
        <f>_xlfn.XLOOKUP($H317,'FY22 Billing Rates'!$A$2:$A$13,'FY22 Billing Rates'!$C$2:$C$13,,0)*P317*3</f>
        <v>25.946999999999996</v>
      </c>
      <c r="R317" s="60"/>
      <c r="S317" s="60">
        <v>9</v>
      </c>
      <c r="T317" s="61">
        <f>_xlfn.XLOOKUP($H317,'FY22 Billing Rates'!$A$2:$A$13,'FY22 Billing Rates'!$C$2:$C$13,,0)*S317*3</f>
        <v>25.946999999999996</v>
      </c>
      <c r="U317" s="64"/>
      <c r="V317" s="64">
        <v>9</v>
      </c>
      <c r="W317" s="65">
        <f>_xlfn.XLOOKUP($H317,'FY22 Billing Rates'!$A$2:$A$13,'FY22 Billing Rates'!$C$2:$C$13,,0)*V317*3</f>
        <v>25.946999999999996</v>
      </c>
      <c r="X317" s="51">
        <f t="shared" si="17"/>
        <v>103.78799999999998</v>
      </c>
    </row>
    <row r="318" spans="1:25" s="3" customFormat="1" outlineLevel="2" x14ac:dyDescent="0.25">
      <c r="A318" s="16"/>
      <c r="B318" s="12" t="s">
        <v>92</v>
      </c>
      <c r="C318" s="13">
        <v>2712</v>
      </c>
      <c r="D318" s="14">
        <v>65</v>
      </c>
      <c r="E318" s="12" t="s">
        <v>100</v>
      </c>
      <c r="F318" s="12" t="s">
        <v>94</v>
      </c>
      <c r="G318" s="15">
        <v>1</v>
      </c>
      <c r="H318" s="15">
        <v>1</v>
      </c>
      <c r="I318" s="91"/>
      <c r="J318" s="64"/>
      <c r="K318" s="65"/>
      <c r="L318" s="47"/>
      <c r="M318" s="47">
        <v>16</v>
      </c>
      <c r="N318" s="49">
        <f>_xlfn.XLOOKUP($H318,'FY22 Billing Rates'!$A$2:$A$13,'FY22 Billing Rates'!$C$2:$C$13,,0)*M318*3</f>
        <v>46.128</v>
      </c>
      <c r="O318" s="55"/>
      <c r="P318" s="55">
        <v>16</v>
      </c>
      <c r="Q318" s="56">
        <f>_xlfn.XLOOKUP($H318,'FY22 Billing Rates'!$A$2:$A$13,'FY22 Billing Rates'!$C$2:$C$13,,0)*P318*3</f>
        <v>46.128</v>
      </c>
      <c r="R318" s="60"/>
      <c r="S318" s="60">
        <v>16</v>
      </c>
      <c r="T318" s="61">
        <f>_xlfn.XLOOKUP($H318,'FY22 Billing Rates'!$A$2:$A$13,'FY22 Billing Rates'!$C$2:$C$13,,0)*S318*3</f>
        <v>46.128</v>
      </c>
      <c r="U318" s="64"/>
      <c r="V318" s="64">
        <v>16</v>
      </c>
      <c r="W318" s="65">
        <f>_xlfn.XLOOKUP($H318,'FY22 Billing Rates'!$A$2:$A$13,'FY22 Billing Rates'!$C$2:$C$13,,0)*V318*3</f>
        <v>46.128</v>
      </c>
      <c r="X318" s="51">
        <f t="shared" si="17"/>
        <v>184.512</v>
      </c>
    </row>
    <row r="319" spans="1:25" s="11" customFormat="1" outlineLevel="2" x14ac:dyDescent="0.25">
      <c r="A319" s="16"/>
      <c r="B319" s="12" t="s">
        <v>92</v>
      </c>
      <c r="C319" s="13">
        <v>2715</v>
      </c>
      <c r="D319" s="14">
        <v>4</v>
      </c>
      <c r="E319" s="12" t="s">
        <v>101</v>
      </c>
      <c r="F319" s="12" t="s">
        <v>94</v>
      </c>
      <c r="G319" s="15">
        <v>1</v>
      </c>
      <c r="H319" s="15">
        <v>1</v>
      </c>
      <c r="I319" s="91"/>
      <c r="J319" s="64">
        <v>51</v>
      </c>
      <c r="K319" s="65">
        <f>_xlfn.XLOOKUP($H319,'FY21 Billing Rates'!$A$2:$A$13,'FY21 Billing Rates'!$C$2:$C$13,,0)*J319*3</f>
        <v>167.99400000000003</v>
      </c>
      <c r="L319" s="47"/>
      <c r="M319" s="47">
        <v>61</v>
      </c>
      <c r="N319" s="49">
        <f>_xlfn.XLOOKUP($H319,'FY22 Billing Rates'!$A$2:$A$13,'FY22 Billing Rates'!$C$2:$C$13,,0)*M319*3</f>
        <v>175.863</v>
      </c>
      <c r="O319" s="55"/>
      <c r="P319" s="55">
        <v>61</v>
      </c>
      <c r="Q319" s="56">
        <f>_xlfn.XLOOKUP($H319,'FY22 Billing Rates'!$A$2:$A$13,'FY22 Billing Rates'!$C$2:$C$13,,0)*P319*3</f>
        <v>175.863</v>
      </c>
      <c r="R319" s="60"/>
      <c r="S319" s="60">
        <v>61</v>
      </c>
      <c r="T319" s="61">
        <f>_xlfn.XLOOKUP($H319,'FY22 Billing Rates'!$A$2:$A$13,'FY22 Billing Rates'!$C$2:$C$13,,0)*S319*3</f>
        <v>175.863</v>
      </c>
      <c r="U319" s="64"/>
      <c r="V319" s="64">
        <v>61</v>
      </c>
      <c r="W319" s="65">
        <f>_xlfn.XLOOKUP($H319,'FY22 Billing Rates'!$A$2:$A$13,'FY22 Billing Rates'!$C$2:$C$13,,0)*V319*3</f>
        <v>175.863</v>
      </c>
      <c r="X319" s="51">
        <f t="shared" si="17"/>
        <v>703.452</v>
      </c>
    </row>
    <row r="320" spans="1:25" s="3" customFormat="1" outlineLevel="2" x14ac:dyDescent="0.25">
      <c r="A320" s="16"/>
      <c r="B320" s="12" t="s">
        <v>92</v>
      </c>
      <c r="C320" s="13">
        <v>2715</v>
      </c>
      <c r="D320" s="14">
        <v>15</v>
      </c>
      <c r="E320" s="12" t="s">
        <v>101</v>
      </c>
      <c r="F320" s="12" t="s">
        <v>94</v>
      </c>
      <c r="G320" s="15">
        <v>1</v>
      </c>
      <c r="H320" s="15">
        <v>1</v>
      </c>
      <c r="I320" s="91"/>
      <c r="J320" s="64">
        <v>7</v>
      </c>
      <c r="K320" s="65">
        <f>_xlfn.XLOOKUP($H320,'FY21 Billing Rates'!$A$2:$A$13,'FY21 Billing Rates'!$C$2:$C$13,,0)*J320*3</f>
        <v>23.058000000000003</v>
      </c>
      <c r="L320" s="47"/>
      <c r="M320" s="47">
        <v>7</v>
      </c>
      <c r="N320" s="49">
        <f>_xlfn.XLOOKUP($H320,'FY22 Billing Rates'!$A$2:$A$13,'FY22 Billing Rates'!$C$2:$C$13,,0)*M320*3</f>
        <v>20.180999999999997</v>
      </c>
      <c r="O320" s="55"/>
      <c r="P320" s="55">
        <v>7</v>
      </c>
      <c r="Q320" s="56">
        <f>_xlfn.XLOOKUP($H320,'FY22 Billing Rates'!$A$2:$A$13,'FY22 Billing Rates'!$C$2:$C$13,,0)*P320*3</f>
        <v>20.180999999999997</v>
      </c>
      <c r="R320" s="60"/>
      <c r="S320" s="60">
        <v>7</v>
      </c>
      <c r="T320" s="61">
        <f>_xlfn.XLOOKUP($H320,'FY22 Billing Rates'!$A$2:$A$13,'FY22 Billing Rates'!$C$2:$C$13,,0)*S320*3</f>
        <v>20.180999999999997</v>
      </c>
      <c r="U320" s="64"/>
      <c r="V320" s="64">
        <v>7</v>
      </c>
      <c r="W320" s="65">
        <f>_xlfn.XLOOKUP($H320,'FY22 Billing Rates'!$A$2:$A$13,'FY22 Billing Rates'!$C$2:$C$13,,0)*V320*3</f>
        <v>20.180999999999997</v>
      </c>
      <c r="X320" s="51">
        <f t="shared" si="17"/>
        <v>80.72399999999999</v>
      </c>
    </row>
    <row r="321" spans="1:25" s="3" customFormat="1" outlineLevel="2" x14ac:dyDescent="0.25">
      <c r="A321" s="16"/>
      <c r="B321" s="12" t="s">
        <v>376</v>
      </c>
      <c r="C321" s="13">
        <v>2716</v>
      </c>
      <c r="D321" s="14">
        <v>56</v>
      </c>
      <c r="E321" s="12" t="s">
        <v>101</v>
      </c>
      <c r="F321" s="12" t="s">
        <v>94</v>
      </c>
      <c r="G321" s="15">
        <v>1</v>
      </c>
      <c r="H321" s="15">
        <v>1</v>
      </c>
      <c r="I321" s="91"/>
      <c r="J321" s="64"/>
      <c r="K321" s="65"/>
      <c r="L321" s="47"/>
      <c r="M321" s="47">
        <v>30</v>
      </c>
      <c r="N321" s="49">
        <f>_xlfn.XLOOKUP($H321,'FY22 Billing Rates'!$A$2:$A$13,'FY22 Billing Rates'!$C$2:$C$13,,0)*M321*3</f>
        <v>86.49</v>
      </c>
      <c r="O321" s="55"/>
      <c r="P321" s="55">
        <v>30</v>
      </c>
      <c r="Q321" s="56">
        <f>_xlfn.XLOOKUP($H321,'FY22 Billing Rates'!$A$2:$A$13,'FY22 Billing Rates'!$C$2:$C$13,,0)*P321*3</f>
        <v>86.49</v>
      </c>
      <c r="R321" s="60"/>
      <c r="S321" s="60">
        <v>30</v>
      </c>
      <c r="T321" s="61">
        <f>_xlfn.XLOOKUP($H321,'FY22 Billing Rates'!$A$2:$A$13,'FY22 Billing Rates'!$C$2:$C$13,,0)*S321*3</f>
        <v>86.49</v>
      </c>
      <c r="U321" s="64"/>
      <c r="V321" s="64">
        <v>30</v>
      </c>
      <c r="W321" s="65">
        <f>_xlfn.XLOOKUP($H321,'FY22 Billing Rates'!$A$2:$A$13,'FY22 Billing Rates'!$C$2:$C$13,,0)*V321*3</f>
        <v>86.49</v>
      </c>
      <c r="X321" s="51">
        <f t="shared" si="17"/>
        <v>345.96</v>
      </c>
    </row>
    <row r="322" spans="1:25" s="3" customFormat="1" outlineLevel="2" x14ac:dyDescent="0.25">
      <c r="A322" s="16"/>
      <c r="B322" s="12" t="s">
        <v>92</v>
      </c>
      <c r="C322" s="13">
        <v>2720</v>
      </c>
      <c r="D322" s="14">
        <v>4</v>
      </c>
      <c r="E322" s="12" t="s">
        <v>102</v>
      </c>
      <c r="F322" s="12" t="s">
        <v>94</v>
      </c>
      <c r="G322" s="15">
        <v>1</v>
      </c>
      <c r="H322" s="15">
        <v>1</v>
      </c>
      <c r="I322" s="91"/>
      <c r="J322" s="64">
        <v>534</v>
      </c>
      <c r="K322" s="65">
        <f>_xlfn.XLOOKUP($H322,'FY21 Billing Rates'!$A$2:$A$13,'FY21 Billing Rates'!$C$2:$C$13,,0)*J322*3</f>
        <v>1758.9960000000001</v>
      </c>
      <c r="L322" s="47"/>
      <c r="M322" s="47">
        <v>999</v>
      </c>
      <c r="N322" s="49">
        <f>_xlfn.XLOOKUP($H322,'FY22 Billing Rates'!$A$2:$A$13,'FY22 Billing Rates'!$C$2:$C$13,,0)*M322*3</f>
        <v>2880.1170000000002</v>
      </c>
      <c r="O322" s="55"/>
      <c r="P322" s="55">
        <v>999</v>
      </c>
      <c r="Q322" s="56">
        <f>_xlfn.XLOOKUP($H322,'FY22 Billing Rates'!$A$2:$A$13,'FY22 Billing Rates'!$C$2:$C$13,,0)*P322*3</f>
        <v>2880.1170000000002</v>
      </c>
      <c r="R322" s="60"/>
      <c r="S322" s="60">
        <v>999</v>
      </c>
      <c r="T322" s="61">
        <f>_xlfn.XLOOKUP($H322,'FY22 Billing Rates'!$A$2:$A$13,'FY22 Billing Rates'!$C$2:$C$13,,0)*S322*3</f>
        <v>2880.1170000000002</v>
      </c>
      <c r="U322" s="64"/>
      <c r="V322" s="64">
        <v>999</v>
      </c>
      <c r="W322" s="65">
        <f>_xlfn.XLOOKUP($H322,'FY22 Billing Rates'!$A$2:$A$13,'FY22 Billing Rates'!$C$2:$C$13,,0)*V322*3</f>
        <v>2880.1170000000002</v>
      </c>
      <c r="X322" s="51">
        <f t="shared" si="17"/>
        <v>11520.468000000001</v>
      </c>
    </row>
    <row r="323" spans="1:25" s="3" customFormat="1" hidden="1" outlineLevel="2" x14ac:dyDescent="0.25">
      <c r="A323" s="16"/>
      <c r="B323" s="12" t="s">
        <v>92</v>
      </c>
      <c r="C323" s="13">
        <v>2720</v>
      </c>
      <c r="D323" s="14">
        <v>4</v>
      </c>
      <c r="E323" s="12" t="s">
        <v>102</v>
      </c>
      <c r="F323" s="12" t="s">
        <v>94</v>
      </c>
      <c r="G323" s="15">
        <v>1</v>
      </c>
      <c r="H323" s="15">
        <v>1</v>
      </c>
      <c r="I323" s="91"/>
      <c r="J323" s="64">
        <v>464</v>
      </c>
      <c r="K323" s="65">
        <f>_xlfn.XLOOKUP($H323,'FY21 Billing Rates'!$A$2:$A$13,'FY21 Billing Rates'!$C$2:$C$13,,0)*J323*3</f>
        <v>1528.4160000000002</v>
      </c>
      <c r="L323" s="47"/>
      <c r="M323" s="60"/>
      <c r="N323" s="49">
        <f>_xlfn.XLOOKUP($H323,'FY22 Billing Rates'!$A$2:$A$13,'FY22 Billing Rates'!$C$2:$C$13,,0)*M323*3</f>
        <v>0</v>
      </c>
      <c r="O323" s="55"/>
      <c r="P323" s="60"/>
      <c r="Q323" s="56">
        <f>_xlfn.XLOOKUP($H323,'FY22 Billing Rates'!$A$2:$A$13,'FY22 Billing Rates'!$C$2:$C$13,,0)*P323*3</f>
        <v>0</v>
      </c>
      <c r="R323" s="60"/>
      <c r="S323" s="60"/>
      <c r="T323" s="61">
        <f>_xlfn.XLOOKUP($H323,'FY22 Billing Rates'!$A$2:$A$13,'FY22 Billing Rates'!$C$2:$C$13,,0)*S323*3</f>
        <v>0</v>
      </c>
      <c r="U323" s="64"/>
      <c r="V323" s="60"/>
      <c r="W323" s="65">
        <f>_xlfn.XLOOKUP($H323,'FY22 Billing Rates'!$A$2:$A$13,'FY22 Billing Rates'!$C$2:$C$13,,0)*V323*3</f>
        <v>0</v>
      </c>
      <c r="X323" s="51">
        <f t="shared" si="17"/>
        <v>0</v>
      </c>
    </row>
    <row r="324" spans="1:25" s="3" customFormat="1" outlineLevel="1" x14ac:dyDescent="0.25">
      <c r="A324" s="128"/>
      <c r="B324" s="129"/>
      <c r="C324" s="130"/>
      <c r="D324" s="131"/>
      <c r="E324" s="129"/>
      <c r="F324" s="137" t="s">
        <v>235</v>
      </c>
      <c r="G324" s="132"/>
      <c r="H324" s="132"/>
      <c r="I324" s="133">
        <v>1152</v>
      </c>
      <c r="J324" s="134"/>
      <c r="K324" s="135"/>
      <c r="L324" s="134"/>
      <c r="M324" s="134">
        <f>SUBTOTAL(9,M310:M323)</f>
        <v>1251</v>
      </c>
      <c r="N324" s="135"/>
      <c r="O324" s="134"/>
      <c r="P324" s="134">
        <f>SUBTOTAL(9,P310:P323)</f>
        <v>1251</v>
      </c>
      <c r="Q324" s="135"/>
      <c r="R324" s="134"/>
      <c r="S324" s="134">
        <f>SUBTOTAL(9,S310:S323)</f>
        <v>1251</v>
      </c>
      <c r="T324" s="135"/>
      <c r="U324" s="134"/>
      <c r="V324" s="134">
        <f>SUBTOTAL(9,V310:V323)</f>
        <v>1251</v>
      </c>
      <c r="W324" s="135"/>
      <c r="X324" s="136"/>
      <c r="Y324" s="3" t="s">
        <v>392</v>
      </c>
    </row>
    <row r="325" spans="1:25" s="3" customFormat="1" outlineLevel="2" x14ac:dyDescent="0.25">
      <c r="A325" s="171"/>
      <c r="B325" s="12" t="s">
        <v>11</v>
      </c>
      <c r="C325" s="13">
        <v>1002</v>
      </c>
      <c r="D325" s="14">
        <v>4</v>
      </c>
      <c r="E325" s="12" t="s">
        <v>12</v>
      </c>
      <c r="F325" s="12" t="s">
        <v>13</v>
      </c>
      <c r="G325" s="15">
        <v>1</v>
      </c>
      <c r="H325" s="15">
        <v>1</v>
      </c>
      <c r="I325" s="91"/>
      <c r="J325" s="64">
        <v>956</v>
      </c>
      <c r="K325" s="65">
        <f>_xlfn.XLOOKUP($H325,'FY21 Billing Rates'!$A$2:$A$13,'FY21 Billing Rates'!$C$2:$C$13,,0)*J325*3</f>
        <v>3149.0640000000003</v>
      </c>
      <c r="L325" s="47"/>
      <c r="M325" s="47">
        <v>956</v>
      </c>
      <c r="N325" s="49">
        <f>_xlfn.XLOOKUP($H325,'FY22 Billing Rates'!$A$2:$A$13,'FY22 Billing Rates'!$C$2:$C$13,,0)*M325*3</f>
        <v>2756.1480000000001</v>
      </c>
      <c r="O325" s="55"/>
      <c r="P325" s="55">
        <f>M325+O325</f>
        <v>956</v>
      </c>
      <c r="Q325" s="56">
        <f>_xlfn.XLOOKUP($H325,'FY22 Billing Rates'!$A$2:$A$13,'FY22 Billing Rates'!$C$2:$C$13,,0)*P325*3</f>
        <v>2756.1480000000001</v>
      </c>
      <c r="R325" s="60"/>
      <c r="S325" s="60">
        <v>956</v>
      </c>
      <c r="T325" s="61">
        <f>_xlfn.XLOOKUP($H325,'FY22 Billing Rates'!$A$2:$A$13,'FY22 Billing Rates'!$C$2:$C$13,,0)*S325*3</f>
        <v>2756.1480000000001</v>
      </c>
      <c r="U325" s="64"/>
      <c r="V325" s="64">
        <v>956</v>
      </c>
      <c r="W325" s="65">
        <f>_xlfn.XLOOKUP($H325,'FY22 Billing Rates'!$A$2:$A$13,'FY22 Billing Rates'!$C$2:$C$13,,0)*V325*3</f>
        <v>2756.1480000000001</v>
      </c>
      <c r="X325" s="51">
        <f>N325+Q325+T325+W325</f>
        <v>11024.592000000001</v>
      </c>
    </row>
    <row r="326" spans="1:25" s="3" customFormat="1" outlineLevel="2" x14ac:dyDescent="0.25">
      <c r="A326" s="171"/>
      <c r="B326" s="12" t="s">
        <v>11</v>
      </c>
      <c r="C326" s="13">
        <v>1030</v>
      </c>
      <c r="D326" s="14">
        <v>4</v>
      </c>
      <c r="E326" s="12" t="s">
        <v>23</v>
      </c>
      <c r="F326" s="12" t="s">
        <v>13</v>
      </c>
      <c r="G326" s="15">
        <v>1</v>
      </c>
      <c r="H326" s="15">
        <v>1</v>
      </c>
      <c r="I326" s="91"/>
      <c r="J326" s="64">
        <v>5863</v>
      </c>
      <c r="K326" s="65">
        <f>_xlfn.XLOOKUP($H326,'FY21 Billing Rates'!$A$2:$A$13,'FY21 Billing Rates'!$C$2:$C$13,,0)*J326*3</f>
        <v>19312.722000000002</v>
      </c>
      <c r="L326" s="47"/>
      <c r="M326" s="47">
        <v>20234</v>
      </c>
      <c r="N326" s="49">
        <f>_xlfn.XLOOKUP($H326,'FY22 Billing Rates'!$A$2:$A$13,'FY22 Billing Rates'!$C$2:$C$13,,0)*M326*3</f>
        <v>58334.622000000003</v>
      </c>
      <c r="O326" s="55"/>
      <c r="P326" s="55">
        <v>20234</v>
      </c>
      <c r="Q326" s="56">
        <f>_xlfn.XLOOKUP($H326,'FY22 Billing Rates'!$A$2:$A$13,'FY22 Billing Rates'!$C$2:$C$13,,0)*P326*3</f>
        <v>58334.622000000003</v>
      </c>
      <c r="R326" s="60"/>
      <c r="S326" s="60">
        <v>20234</v>
      </c>
      <c r="T326" s="61">
        <f>_xlfn.XLOOKUP($H326,'FY22 Billing Rates'!$A$2:$A$13,'FY22 Billing Rates'!$C$2:$C$13,,0)*S326*3</f>
        <v>58334.622000000003</v>
      </c>
      <c r="U326" s="64"/>
      <c r="V326" s="64">
        <v>20234</v>
      </c>
      <c r="W326" s="65">
        <f>_xlfn.XLOOKUP($H326,'FY22 Billing Rates'!$A$2:$A$13,'FY22 Billing Rates'!$C$2:$C$13,,0)*V326*3</f>
        <v>58334.622000000003</v>
      </c>
      <c r="X326" s="51">
        <f>N326+Q326+T326+W326</f>
        <v>233338.48800000001</v>
      </c>
    </row>
    <row r="327" spans="1:25" s="3" customFormat="1" outlineLevel="2" x14ac:dyDescent="0.25">
      <c r="A327" s="171"/>
      <c r="B327" s="12" t="s">
        <v>46</v>
      </c>
      <c r="C327" s="13">
        <v>1349</v>
      </c>
      <c r="D327" s="14">
        <v>12</v>
      </c>
      <c r="E327" s="12" t="s">
        <v>47</v>
      </c>
      <c r="F327" s="12" t="s">
        <v>13</v>
      </c>
      <c r="G327" s="15">
        <v>1</v>
      </c>
      <c r="H327" s="15">
        <v>8</v>
      </c>
      <c r="I327" s="91"/>
      <c r="J327" s="64"/>
      <c r="K327" s="65"/>
      <c r="L327" s="47"/>
      <c r="M327" s="47">
        <v>2565</v>
      </c>
      <c r="N327" s="49">
        <f>_xlfn.XLOOKUP($H327,'FY22 Billing Rates'!$A$2:$A$13,'FY22 Billing Rates'!$C$2:$C$13,,0)*M327*3</f>
        <v>0</v>
      </c>
      <c r="O327" s="55"/>
      <c r="P327" s="55">
        <v>2565</v>
      </c>
      <c r="Q327" s="56">
        <f>_xlfn.XLOOKUP($H327,'FY22 Billing Rates'!$A$2:$A$13,'FY22 Billing Rates'!$C$2:$C$13,,0)*P327*3</f>
        <v>0</v>
      </c>
      <c r="R327" s="60"/>
      <c r="S327" s="60">
        <v>2565</v>
      </c>
      <c r="T327" s="61">
        <f>_xlfn.XLOOKUP($H327,'FY22 Billing Rates'!$A$2:$A$13,'FY22 Billing Rates'!$C$2:$C$13,,0)*S327*3</f>
        <v>0</v>
      </c>
      <c r="U327" s="64"/>
      <c r="V327" s="64">
        <v>2565</v>
      </c>
      <c r="W327" s="65">
        <f>_xlfn.XLOOKUP($H327,'FY22 Billing Rates'!$A$2:$A$13,'FY22 Billing Rates'!$C$2:$C$13,,0)*V327*3</f>
        <v>0</v>
      </c>
      <c r="X327" s="51">
        <f>N327+Q327+T327+W327</f>
        <v>0</v>
      </c>
    </row>
    <row r="328" spans="1:25" s="3" customFormat="1" outlineLevel="1" x14ac:dyDescent="0.25">
      <c r="A328" s="173"/>
      <c r="B328" s="129"/>
      <c r="C328" s="130"/>
      <c r="D328" s="131"/>
      <c r="E328" s="129"/>
      <c r="F328" s="137" t="s">
        <v>236</v>
      </c>
      <c r="G328" s="132"/>
      <c r="H328" s="132"/>
      <c r="I328" s="133">
        <v>6819</v>
      </c>
      <c r="J328" s="134"/>
      <c r="K328" s="135"/>
      <c r="L328" s="134"/>
      <c r="M328" s="134">
        <f>SUBTOTAL(9,M325:M327)</f>
        <v>23755</v>
      </c>
      <c r="N328" s="135"/>
      <c r="O328" s="134"/>
      <c r="P328" s="134">
        <f>SUBTOTAL(9,P325:P327)</f>
        <v>23755</v>
      </c>
      <c r="Q328" s="135"/>
      <c r="R328" s="134"/>
      <c r="S328" s="134">
        <f>SUBTOTAL(9,S325:S327)</f>
        <v>23755</v>
      </c>
      <c r="T328" s="135"/>
      <c r="U328" s="134"/>
      <c r="V328" s="134">
        <f>SUBTOTAL(9,V325:V327)</f>
        <v>23755</v>
      </c>
      <c r="W328" s="135"/>
      <c r="X328" s="136"/>
      <c r="Y328" s="3" t="s">
        <v>392</v>
      </c>
    </row>
    <row r="329" spans="1:25" s="3" customFormat="1" outlineLevel="2" x14ac:dyDescent="0.25">
      <c r="A329" s="16"/>
      <c r="B329" s="12" t="s">
        <v>50</v>
      </c>
      <c r="C329" s="13">
        <v>1338</v>
      </c>
      <c r="D329" s="14">
        <v>4</v>
      </c>
      <c r="E329" s="12" t="s">
        <v>51</v>
      </c>
      <c r="F329" s="12" t="s">
        <v>52</v>
      </c>
      <c r="G329" s="15">
        <v>9</v>
      </c>
      <c r="H329" s="15">
        <v>9</v>
      </c>
      <c r="I329" s="91"/>
      <c r="J329" s="64">
        <v>11859</v>
      </c>
      <c r="K329" s="65">
        <f>_xlfn.XLOOKUP($H329,'FY21 Billing Rates'!$A$2:$A$13,'FY21 Billing Rates'!$C$2:$C$13,,0)*J329*3</f>
        <v>19211.580000000002</v>
      </c>
      <c r="L329" s="47"/>
      <c r="M329" s="47">
        <v>11859</v>
      </c>
      <c r="N329" s="49">
        <f>_xlfn.XLOOKUP($H329,'FY22 Billing Rates'!$A$2:$A$13,'FY22 Billing Rates'!$C$2:$C$13,,0)*M329*3</f>
        <v>19211.580000000002</v>
      </c>
      <c r="O329" s="55"/>
      <c r="P329" s="55">
        <v>11859</v>
      </c>
      <c r="Q329" s="56">
        <f>_xlfn.XLOOKUP($H329,'FY22 Billing Rates'!$A$2:$A$13,'FY22 Billing Rates'!$C$2:$C$13,,0)*P329*3</f>
        <v>19211.580000000002</v>
      </c>
      <c r="R329" s="60"/>
      <c r="S329" s="60">
        <v>11859</v>
      </c>
      <c r="T329" s="61">
        <f>_xlfn.XLOOKUP($H329,'FY22 Billing Rates'!$A$2:$A$13,'FY22 Billing Rates'!$C$2:$C$13,,0)*S329*3</f>
        <v>19211.580000000002</v>
      </c>
      <c r="U329" s="64"/>
      <c r="V329" s="64">
        <v>11859</v>
      </c>
      <c r="W329" s="65">
        <f>_xlfn.XLOOKUP($H329,'FY22 Billing Rates'!$A$2:$A$13,'FY22 Billing Rates'!$C$2:$C$13,,0)*V329*3</f>
        <v>19211.580000000002</v>
      </c>
      <c r="X329" s="51">
        <f t="shared" ref="X329:X372" si="18">N329+Q329+T329+W329</f>
        <v>76846.320000000007</v>
      </c>
    </row>
    <row r="330" spans="1:25" s="3" customFormat="1" outlineLevel="2" x14ac:dyDescent="0.25">
      <c r="A330" s="16"/>
      <c r="B330" s="12" t="s">
        <v>110</v>
      </c>
      <c r="C330" s="13">
        <v>3173</v>
      </c>
      <c r="D330" s="14">
        <v>4</v>
      </c>
      <c r="E330" s="12" t="s">
        <v>111</v>
      </c>
      <c r="F330" s="12" t="s">
        <v>52</v>
      </c>
      <c r="G330" s="15">
        <v>9</v>
      </c>
      <c r="H330" s="15">
        <v>9</v>
      </c>
      <c r="I330" s="91"/>
      <c r="J330" s="64">
        <v>11081</v>
      </c>
      <c r="K330" s="65">
        <f>_xlfn.XLOOKUP($H330,'FY21 Billing Rates'!$A$2:$A$13,'FY21 Billing Rates'!$C$2:$C$13,,0)*J330*3</f>
        <v>17951.22</v>
      </c>
      <c r="L330" s="47"/>
      <c r="M330" s="47">
        <v>11081</v>
      </c>
      <c r="N330" s="49">
        <f>_xlfn.XLOOKUP($H330,'FY22 Billing Rates'!$A$2:$A$13,'FY22 Billing Rates'!$C$2:$C$13,,0)*M330*3</f>
        <v>17951.22</v>
      </c>
      <c r="O330" s="55"/>
      <c r="P330" s="55">
        <v>11081</v>
      </c>
      <c r="Q330" s="56">
        <f>_xlfn.XLOOKUP($H330,'FY22 Billing Rates'!$A$2:$A$13,'FY22 Billing Rates'!$C$2:$C$13,,0)*P330*3</f>
        <v>17951.22</v>
      </c>
      <c r="R330" s="60"/>
      <c r="S330" s="60">
        <v>11081</v>
      </c>
      <c r="T330" s="61">
        <f>_xlfn.XLOOKUP($H330,'FY22 Billing Rates'!$A$2:$A$13,'FY22 Billing Rates'!$C$2:$C$13,,0)*S330*3</f>
        <v>17951.22</v>
      </c>
      <c r="U330" s="64"/>
      <c r="V330" s="64">
        <v>11081</v>
      </c>
      <c r="W330" s="65">
        <f>_xlfn.XLOOKUP($H330,'FY22 Billing Rates'!$A$2:$A$13,'FY22 Billing Rates'!$C$2:$C$13,,0)*V330*3</f>
        <v>17951.22</v>
      </c>
      <c r="X330" s="51">
        <f t="shared" si="18"/>
        <v>71804.88</v>
      </c>
    </row>
    <row r="331" spans="1:25" s="3" customFormat="1" hidden="1" outlineLevel="2" x14ac:dyDescent="0.25">
      <c r="A331" s="16"/>
      <c r="B331" s="12" t="s">
        <v>110</v>
      </c>
      <c r="C331" s="13">
        <v>3175</v>
      </c>
      <c r="D331" s="14">
        <v>74</v>
      </c>
      <c r="E331" s="12" t="s">
        <v>112</v>
      </c>
      <c r="F331" s="12" t="s">
        <v>52</v>
      </c>
      <c r="G331" s="15">
        <v>9</v>
      </c>
      <c r="H331" s="15">
        <v>9</v>
      </c>
      <c r="I331" s="91"/>
      <c r="J331" s="64">
        <v>67</v>
      </c>
      <c r="K331" s="65">
        <f>_xlfn.XLOOKUP($H331,'FY21 Billing Rates'!$A$2:$A$13,'FY21 Billing Rates'!$C$2:$C$13,,0)*J331*3</f>
        <v>108.53999999999999</v>
      </c>
      <c r="L331" s="47"/>
      <c r="M331" s="47"/>
      <c r="N331" s="49">
        <f>_xlfn.XLOOKUP($H331,'FY22 Billing Rates'!$A$2:$A$13,'FY22 Billing Rates'!$C$2:$C$13,,0)*M331*3</f>
        <v>0</v>
      </c>
      <c r="O331" s="55"/>
      <c r="P331" s="55"/>
      <c r="Q331" s="56">
        <f>_xlfn.XLOOKUP($H331,'FY22 Billing Rates'!$A$2:$A$13,'FY22 Billing Rates'!$C$2:$C$13,,0)*P331*3</f>
        <v>0</v>
      </c>
      <c r="R331" s="60"/>
      <c r="S331" s="60"/>
      <c r="T331" s="61">
        <f>_xlfn.XLOOKUP($H331,'FY22 Billing Rates'!$A$2:$A$13,'FY22 Billing Rates'!$C$2:$C$13,,0)*S331*3</f>
        <v>0</v>
      </c>
      <c r="U331" s="64"/>
      <c r="V331" s="64"/>
      <c r="W331" s="65">
        <f>_xlfn.XLOOKUP($H331,'FY22 Billing Rates'!$A$2:$A$13,'FY22 Billing Rates'!$C$2:$C$13,,0)*V331*3</f>
        <v>0</v>
      </c>
      <c r="X331" s="51">
        <f t="shared" si="18"/>
        <v>0</v>
      </c>
    </row>
    <row r="332" spans="1:25" s="3" customFormat="1" outlineLevel="2" x14ac:dyDescent="0.25">
      <c r="A332" s="16"/>
      <c r="B332" s="12" t="s">
        <v>110</v>
      </c>
      <c r="C332" s="13">
        <v>3175</v>
      </c>
      <c r="D332" s="14">
        <v>75</v>
      </c>
      <c r="E332" s="12" t="s">
        <v>112</v>
      </c>
      <c r="F332" s="12" t="s">
        <v>52</v>
      </c>
      <c r="G332" s="15">
        <v>9</v>
      </c>
      <c r="H332" s="15">
        <v>9</v>
      </c>
      <c r="I332" s="91"/>
      <c r="J332" s="64">
        <v>473</v>
      </c>
      <c r="K332" s="65">
        <f>_xlfn.XLOOKUP($H332,'FY21 Billing Rates'!$A$2:$A$13,'FY21 Billing Rates'!$C$2:$C$13,,0)*J332*3</f>
        <v>766.26</v>
      </c>
      <c r="L332" s="47"/>
      <c r="M332" s="47">
        <v>265</v>
      </c>
      <c r="N332" s="49">
        <f>_xlfn.XLOOKUP($H332,'FY22 Billing Rates'!$A$2:$A$13,'FY22 Billing Rates'!$C$2:$C$13,,0)*M332*3</f>
        <v>429.30000000000007</v>
      </c>
      <c r="O332" s="55"/>
      <c r="P332" s="55">
        <v>265</v>
      </c>
      <c r="Q332" s="56">
        <f>_xlfn.XLOOKUP($H332,'FY22 Billing Rates'!$A$2:$A$13,'FY22 Billing Rates'!$C$2:$C$13,,0)*P332*3</f>
        <v>429.30000000000007</v>
      </c>
      <c r="R332" s="60"/>
      <c r="S332" s="60">
        <v>265</v>
      </c>
      <c r="T332" s="61">
        <f>_xlfn.XLOOKUP($H332,'FY22 Billing Rates'!$A$2:$A$13,'FY22 Billing Rates'!$C$2:$C$13,,0)*S332*3</f>
        <v>429.30000000000007</v>
      </c>
      <c r="U332" s="64"/>
      <c r="V332" s="64">
        <v>265</v>
      </c>
      <c r="W332" s="65">
        <f>_xlfn.XLOOKUP($H332,'FY22 Billing Rates'!$A$2:$A$13,'FY22 Billing Rates'!$C$2:$C$13,,0)*V332*3</f>
        <v>429.30000000000007</v>
      </c>
      <c r="X332" s="51">
        <f t="shared" si="18"/>
        <v>1717.2000000000003</v>
      </c>
    </row>
    <row r="333" spans="1:25" s="3" customFormat="1" outlineLevel="2" x14ac:dyDescent="0.25">
      <c r="A333" s="16"/>
      <c r="B333" s="12" t="s">
        <v>110</v>
      </c>
      <c r="C333" s="13">
        <v>3185</v>
      </c>
      <c r="D333" s="14">
        <v>4</v>
      </c>
      <c r="E333" s="12" t="s">
        <v>113</v>
      </c>
      <c r="F333" s="12" t="s">
        <v>52</v>
      </c>
      <c r="G333" s="15">
        <v>9</v>
      </c>
      <c r="H333" s="15">
        <v>9</v>
      </c>
      <c r="I333" s="91"/>
      <c r="J333" s="64">
        <v>12511</v>
      </c>
      <c r="K333" s="65">
        <f>_xlfn.XLOOKUP($H333,'FY21 Billing Rates'!$A$2:$A$13,'FY21 Billing Rates'!$C$2:$C$13,,0)*J333*3</f>
        <v>20267.82</v>
      </c>
      <c r="L333" s="47"/>
      <c r="M333" s="47">
        <v>21481</v>
      </c>
      <c r="N333" s="49">
        <f>_xlfn.XLOOKUP($H333,'FY22 Billing Rates'!$A$2:$A$13,'FY22 Billing Rates'!$C$2:$C$13,,0)*M333*3</f>
        <v>34799.22</v>
      </c>
      <c r="O333" s="55"/>
      <c r="P333" s="55">
        <v>21481</v>
      </c>
      <c r="Q333" s="56">
        <f>_xlfn.XLOOKUP($H333,'FY22 Billing Rates'!$A$2:$A$13,'FY22 Billing Rates'!$C$2:$C$13,,0)*P333*3</f>
        <v>34799.22</v>
      </c>
      <c r="R333" s="60"/>
      <c r="S333" s="60">
        <v>21481</v>
      </c>
      <c r="T333" s="61">
        <f>_xlfn.XLOOKUP($H333,'FY22 Billing Rates'!$A$2:$A$13,'FY22 Billing Rates'!$C$2:$C$13,,0)*S333*3</f>
        <v>34799.22</v>
      </c>
      <c r="U333" s="64"/>
      <c r="V333" s="64">
        <v>21481</v>
      </c>
      <c r="W333" s="65">
        <f>_xlfn.XLOOKUP($H333,'FY22 Billing Rates'!$A$2:$A$13,'FY22 Billing Rates'!$C$2:$C$13,,0)*V333*3</f>
        <v>34799.22</v>
      </c>
      <c r="X333" s="51">
        <f t="shared" si="18"/>
        <v>139196.88</v>
      </c>
    </row>
    <row r="334" spans="1:25" s="3" customFormat="1" outlineLevel="2" x14ac:dyDescent="0.25">
      <c r="A334" s="16"/>
      <c r="B334" s="12" t="s">
        <v>110</v>
      </c>
      <c r="C334" s="13">
        <v>3186</v>
      </c>
      <c r="D334" s="14">
        <v>78</v>
      </c>
      <c r="E334" s="12" t="s">
        <v>114</v>
      </c>
      <c r="F334" s="12" t="s">
        <v>52</v>
      </c>
      <c r="G334" s="15">
        <v>9</v>
      </c>
      <c r="H334" s="15">
        <v>9</v>
      </c>
      <c r="I334" s="91"/>
      <c r="J334" s="64">
        <v>6540</v>
      </c>
      <c r="K334" s="65">
        <f>_xlfn.XLOOKUP($H334,'FY21 Billing Rates'!$A$2:$A$13,'FY21 Billing Rates'!$C$2:$C$13,,0)*J334*3</f>
        <v>10594.800000000001</v>
      </c>
      <c r="L334" s="47"/>
      <c r="M334" s="47">
        <v>6540</v>
      </c>
      <c r="N334" s="49">
        <f>_xlfn.XLOOKUP($H334,'FY22 Billing Rates'!$A$2:$A$13,'FY22 Billing Rates'!$C$2:$C$13,,0)*M334*3</f>
        <v>10594.800000000001</v>
      </c>
      <c r="O334" s="55"/>
      <c r="P334" s="55">
        <v>6540</v>
      </c>
      <c r="Q334" s="56">
        <f>_xlfn.XLOOKUP($H334,'FY22 Billing Rates'!$A$2:$A$13,'FY22 Billing Rates'!$C$2:$C$13,,0)*P334*3</f>
        <v>10594.800000000001</v>
      </c>
      <c r="R334" s="60"/>
      <c r="S334" s="60">
        <v>6540</v>
      </c>
      <c r="T334" s="61">
        <f>_xlfn.XLOOKUP($H334,'FY22 Billing Rates'!$A$2:$A$13,'FY22 Billing Rates'!$C$2:$C$13,,0)*S334*3</f>
        <v>10594.800000000001</v>
      </c>
      <c r="U334" s="64"/>
      <c r="V334" s="64">
        <v>6540</v>
      </c>
      <c r="W334" s="65">
        <f>_xlfn.XLOOKUP($H334,'FY22 Billing Rates'!$A$2:$A$13,'FY22 Billing Rates'!$C$2:$C$13,,0)*V334*3</f>
        <v>10594.800000000001</v>
      </c>
      <c r="X334" s="51">
        <f t="shared" si="18"/>
        <v>42379.200000000004</v>
      </c>
    </row>
    <row r="335" spans="1:25" s="3" customFormat="1" outlineLevel="2" x14ac:dyDescent="0.25">
      <c r="A335" s="16"/>
      <c r="B335" s="12" t="s">
        <v>110</v>
      </c>
      <c r="C335" s="13">
        <v>3187</v>
      </c>
      <c r="D335" s="14">
        <v>8</v>
      </c>
      <c r="E335" s="12" t="s">
        <v>115</v>
      </c>
      <c r="F335" s="12" t="s">
        <v>52</v>
      </c>
      <c r="G335" s="15">
        <v>9</v>
      </c>
      <c r="H335" s="15">
        <v>9</v>
      </c>
      <c r="I335" s="91"/>
      <c r="J335" s="64">
        <v>852</v>
      </c>
      <c r="K335" s="65">
        <f>_xlfn.XLOOKUP($H335,'FY21 Billing Rates'!$A$2:$A$13,'FY21 Billing Rates'!$C$2:$C$13,,0)*J335*3</f>
        <v>1380.2400000000002</v>
      </c>
      <c r="L335" s="47"/>
      <c r="M335" s="47">
        <v>852</v>
      </c>
      <c r="N335" s="49">
        <f>_xlfn.XLOOKUP($H335,'FY22 Billing Rates'!$A$2:$A$13,'FY22 Billing Rates'!$C$2:$C$13,,0)*M335*3</f>
        <v>1380.2400000000002</v>
      </c>
      <c r="O335" s="55"/>
      <c r="P335" s="55">
        <v>852</v>
      </c>
      <c r="Q335" s="56">
        <f>_xlfn.XLOOKUP($H335,'FY22 Billing Rates'!$A$2:$A$13,'FY22 Billing Rates'!$C$2:$C$13,,0)*P335*3</f>
        <v>1380.2400000000002</v>
      </c>
      <c r="R335" s="60"/>
      <c r="S335" s="60">
        <v>852</v>
      </c>
      <c r="T335" s="61">
        <f>_xlfn.XLOOKUP($H335,'FY22 Billing Rates'!$A$2:$A$13,'FY22 Billing Rates'!$C$2:$C$13,,0)*S335*3</f>
        <v>1380.2400000000002</v>
      </c>
      <c r="U335" s="64"/>
      <c r="V335" s="64">
        <v>852</v>
      </c>
      <c r="W335" s="65">
        <f>_xlfn.XLOOKUP($H335,'FY22 Billing Rates'!$A$2:$A$13,'FY22 Billing Rates'!$C$2:$C$13,,0)*V335*3</f>
        <v>1380.2400000000002</v>
      </c>
      <c r="X335" s="51">
        <f t="shared" si="18"/>
        <v>5520.9600000000009</v>
      </c>
    </row>
    <row r="336" spans="1:25" s="3" customFormat="1" outlineLevel="2" x14ac:dyDescent="0.25">
      <c r="A336" s="16"/>
      <c r="B336" s="12" t="s">
        <v>110</v>
      </c>
      <c r="C336" s="13">
        <v>3187</v>
      </c>
      <c r="D336" s="14">
        <v>9</v>
      </c>
      <c r="E336" s="12" t="s">
        <v>115</v>
      </c>
      <c r="F336" s="12" t="s">
        <v>52</v>
      </c>
      <c r="G336" s="15">
        <v>9</v>
      </c>
      <c r="H336" s="15">
        <v>9</v>
      </c>
      <c r="I336" s="91"/>
      <c r="J336" s="64">
        <v>801</v>
      </c>
      <c r="K336" s="65">
        <f>_xlfn.XLOOKUP($H336,'FY21 Billing Rates'!$A$2:$A$13,'FY21 Billing Rates'!$C$2:$C$13,,0)*J336*3</f>
        <v>1297.6200000000001</v>
      </c>
      <c r="L336" s="47"/>
      <c r="M336" s="47">
        <v>801</v>
      </c>
      <c r="N336" s="49">
        <f>_xlfn.XLOOKUP($H336,'FY22 Billing Rates'!$A$2:$A$13,'FY22 Billing Rates'!$C$2:$C$13,,0)*M336*3</f>
        <v>1297.6200000000001</v>
      </c>
      <c r="O336" s="55"/>
      <c r="P336" s="55">
        <v>801</v>
      </c>
      <c r="Q336" s="56">
        <f>_xlfn.XLOOKUP($H336,'FY22 Billing Rates'!$A$2:$A$13,'FY22 Billing Rates'!$C$2:$C$13,,0)*P336*3</f>
        <v>1297.6200000000001</v>
      </c>
      <c r="R336" s="60"/>
      <c r="S336" s="60">
        <v>801</v>
      </c>
      <c r="T336" s="61">
        <f>_xlfn.XLOOKUP($H336,'FY22 Billing Rates'!$A$2:$A$13,'FY22 Billing Rates'!$C$2:$C$13,,0)*S336*3</f>
        <v>1297.6200000000001</v>
      </c>
      <c r="U336" s="64"/>
      <c r="V336" s="64">
        <v>801</v>
      </c>
      <c r="W336" s="65">
        <f>_xlfn.XLOOKUP($H336,'FY22 Billing Rates'!$A$2:$A$13,'FY22 Billing Rates'!$C$2:$C$13,,0)*V336*3</f>
        <v>1297.6200000000001</v>
      </c>
      <c r="X336" s="51">
        <f t="shared" si="18"/>
        <v>5190.4800000000005</v>
      </c>
    </row>
    <row r="337" spans="1:24" s="3" customFormat="1" outlineLevel="2" x14ac:dyDescent="0.25">
      <c r="A337" s="16"/>
      <c r="B337" s="12" t="s">
        <v>110</v>
      </c>
      <c r="C337" s="13">
        <v>3187</v>
      </c>
      <c r="D337" s="14">
        <v>10</v>
      </c>
      <c r="E337" s="12" t="s">
        <v>115</v>
      </c>
      <c r="F337" s="12" t="s">
        <v>52</v>
      </c>
      <c r="G337" s="15">
        <v>9</v>
      </c>
      <c r="H337" s="15">
        <v>9</v>
      </c>
      <c r="I337" s="91"/>
      <c r="J337" s="64">
        <v>1235</v>
      </c>
      <c r="K337" s="65">
        <f>_xlfn.XLOOKUP($H337,'FY21 Billing Rates'!$A$2:$A$13,'FY21 Billing Rates'!$C$2:$C$13,,0)*J337*3</f>
        <v>2000.7000000000003</v>
      </c>
      <c r="L337" s="47"/>
      <c r="M337" s="47">
        <v>1235</v>
      </c>
      <c r="N337" s="49">
        <f>_xlfn.XLOOKUP($H337,'FY22 Billing Rates'!$A$2:$A$13,'FY22 Billing Rates'!$C$2:$C$13,,0)*M337*3</f>
        <v>2000.7000000000003</v>
      </c>
      <c r="O337" s="55"/>
      <c r="P337" s="55">
        <v>1235</v>
      </c>
      <c r="Q337" s="56">
        <f>_xlfn.XLOOKUP($H337,'FY22 Billing Rates'!$A$2:$A$13,'FY22 Billing Rates'!$C$2:$C$13,,0)*P337*3</f>
        <v>2000.7000000000003</v>
      </c>
      <c r="R337" s="60"/>
      <c r="S337" s="60">
        <v>1235</v>
      </c>
      <c r="T337" s="61">
        <f>_xlfn.XLOOKUP($H337,'FY22 Billing Rates'!$A$2:$A$13,'FY22 Billing Rates'!$C$2:$C$13,,0)*S337*3</f>
        <v>2000.7000000000003</v>
      </c>
      <c r="U337" s="64"/>
      <c r="V337" s="64">
        <v>1235</v>
      </c>
      <c r="W337" s="65">
        <f>_xlfn.XLOOKUP($H337,'FY22 Billing Rates'!$A$2:$A$13,'FY22 Billing Rates'!$C$2:$C$13,,0)*V337*3</f>
        <v>2000.7000000000003</v>
      </c>
      <c r="X337" s="51">
        <f t="shared" si="18"/>
        <v>8002.8000000000011</v>
      </c>
    </row>
    <row r="338" spans="1:24" s="3" customFormat="1" outlineLevel="2" x14ac:dyDescent="0.25">
      <c r="A338" s="16"/>
      <c r="B338" s="12" t="s">
        <v>110</v>
      </c>
      <c r="C338" s="13">
        <v>3187</v>
      </c>
      <c r="D338" s="14">
        <v>20</v>
      </c>
      <c r="E338" s="12" t="s">
        <v>115</v>
      </c>
      <c r="F338" s="12" t="s">
        <v>52</v>
      </c>
      <c r="G338" s="15">
        <v>9</v>
      </c>
      <c r="H338" s="15">
        <v>9</v>
      </c>
      <c r="I338" s="91"/>
      <c r="J338" s="64">
        <v>827</v>
      </c>
      <c r="K338" s="65">
        <f>_xlfn.XLOOKUP($H338,'FY21 Billing Rates'!$A$2:$A$13,'FY21 Billing Rates'!$C$2:$C$13,,0)*J338*3</f>
        <v>1339.7400000000002</v>
      </c>
      <c r="L338" s="47"/>
      <c r="M338" s="47">
        <v>827</v>
      </c>
      <c r="N338" s="49">
        <f>_xlfn.XLOOKUP($H338,'FY22 Billing Rates'!$A$2:$A$13,'FY22 Billing Rates'!$C$2:$C$13,,0)*M338*3</f>
        <v>1339.7400000000002</v>
      </c>
      <c r="O338" s="55"/>
      <c r="P338" s="55">
        <v>827</v>
      </c>
      <c r="Q338" s="56">
        <f>_xlfn.XLOOKUP($H338,'FY22 Billing Rates'!$A$2:$A$13,'FY22 Billing Rates'!$C$2:$C$13,,0)*P338*3</f>
        <v>1339.7400000000002</v>
      </c>
      <c r="R338" s="60"/>
      <c r="S338" s="60">
        <v>827</v>
      </c>
      <c r="T338" s="61">
        <f>_xlfn.XLOOKUP($H338,'FY22 Billing Rates'!$A$2:$A$13,'FY22 Billing Rates'!$C$2:$C$13,,0)*S338*3</f>
        <v>1339.7400000000002</v>
      </c>
      <c r="U338" s="64"/>
      <c r="V338" s="64">
        <v>827</v>
      </c>
      <c r="W338" s="65">
        <f>_xlfn.XLOOKUP($H338,'FY22 Billing Rates'!$A$2:$A$13,'FY22 Billing Rates'!$C$2:$C$13,,0)*V338*3</f>
        <v>1339.7400000000002</v>
      </c>
      <c r="X338" s="51">
        <f t="shared" si="18"/>
        <v>5358.9600000000009</v>
      </c>
    </row>
    <row r="339" spans="1:24" s="11" customFormat="1" outlineLevel="2" x14ac:dyDescent="0.25">
      <c r="A339" s="16"/>
      <c r="B339" s="12" t="s">
        <v>110</v>
      </c>
      <c r="C339" s="13">
        <v>3187</v>
      </c>
      <c r="D339" s="14">
        <v>54</v>
      </c>
      <c r="E339" s="12" t="s">
        <v>115</v>
      </c>
      <c r="F339" s="12" t="s">
        <v>52</v>
      </c>
      <c r="G339" s="15">
        <v>9</v>
      </c>
      <c r="H339" s="15">
        <v>9</v>
      </c>
      <c r="I339" s="91"/>
      <c r="J339" s="64">
        <v>1058</v>
      </c>
      <c r="K339" s="65">
        <f>_xlfn.XLOOKUP($H339,'FY21 Billing Rates'!$A$2:$A$13,'FY21 Billing Rates'!$C$2:$C$13,,0)*J339*3</f>
        <v>1713.96</v>
      </c>
      <c r="L339" s="47"/>
      <c r="M339" s="47">
        <v>1058</v>
      </c>
      <c r="N339" s="49">
        <f>_xlfn.XLOOKUP($H339,'FY22 Billing Rates'!$A$2:$A$13,'FY22 Billing Rates'!$C$2:$C$13,,0)*M339*3</f>
        <v>1713.96</v>
      </c>
      <c r="O339" s="55"/>
      <c r="P339" s="55">
        <v>1058</v>
      </c>
      <c r="Q339" s="56">
        <f>_xlfn.XLOOKUP($H339,'FY22 Billing Rates'!$A$2:$A$13,'FY22 Billing Rates'!$C$2:$C$13,,0)*P339*3</f>
        <v>1713.96</v>
      </c>
      <c r="R339" s="60"/>
      <c r="S339" s="60">
        <v>1058</v>
      </c>
      <c r="T339" s="61">
        <f>_xlfn.XLOOKUP($H339,'FY22 Billing Rates'!$A$2:$A$13,'FY22 Billing Rates'!$C$2:$C$13,,0)*S339*3</f>
        <v>1713.96</v>
      </c>
      <c r="U339" s="64"/>
      <c r="V339" s="64">
        <v>1058</v>
      </c>
      <c r="W339" s="65">
        <f>_xlfn.XLOOKUP($H339,'FY22 Billing Rates'!$A$2:$A$13,'FY22 Billing Rates'!$C$2:$C$13,,0)*V339*3</f>
        <v>1713.96</v>
      </c>
      <c r="X339" s="51">
        <f t="shared" si="18"/>
        <v>6855.84</v>
      </c>
    </row>
    <row r="340" spans="1:24" s="11" customFormat="1" outlineLevel="2" x14ac:dyDescent="0.25">
      <c r="A340" s="16"/>
      <c r="B340" s="12" t="s">
        <v>110</v>
      </c>
      <c r="C340" s="13">
        <v>3187</v>
      </c>
      <c r="D340" s="14">
        <v>56</v>
      </c>
      <c r="E340" s="12" t="s">
        <v>115</v>
      </c>
      <c r="F340" s="12" t="s">
        <v>52</v>
      </c>
      <c r="G340" s="15">
        <v>9</v>
      </c>
      <c r="H340" s="15">
        <v>9</v>
      </c>
      <c r="I340" s="91"/>
      <c r="J340" s="64">
        <v>2029</v>
      </c>
      <c r="K340" s="65">
        <f>_xlfn.XLOOKUP($H340,'FY21 Billing Rates'!$A$2:$A$13,'FY21 Billing Rates'!$C$2:$C$13,,0)*J340*3</f>
        <v>3286.9800000000005</v>
      </c>
      <c r="L340" s="47"/>
      <c r="M340" s="47">
        <v>2029</v>
      </c>
      <c r="N340" s="49">
        <f>_xlfn.XLOOKUP($H340,'FY22 Billing Rates'!$A$2:$A$13,'FY22 Billing Rates'!$C$2:$C$13,,0)*M340*3</f>
        <v>3286.9800000000005</v>
      </c>
      <c r="O340" s="55"/>
      <c r="P340" s="55">
        <v>2029</v>
      </c>
      <c r="Q340" s="56">
        <f>_xlfn.XLOOKUP($H340,'FY22 Billing Rates'!$A$2:$A$13,'FY22 Billing Rates'!$C$2:$C$13,,0)*P340*3</f>
        <v>3286.9800000000005</v>
      </c>
      <c r="R340" s="60"/>
      <c r="S340" s="60">
        <v>2029</v>
      </c>
      <c r="T340" s="61">
        <f>_xlfn.XLOOKUP($H340,'FY22 Billing Rates'!$A$2:$A$13,'FY22 Billing Rates'!$C$2:$C$13,,0)*S340*3</f>
        <v>3286.9800000000005</v>
      </c>
      <c r="U340" s="64"/>
      <c r="V340" s="64">
        <v>2029</v>
      </c>
      <c r="W340" s="65">
        <f>_xlfn.XLOOKUP($H340,'FY22 Billing Rates'!$A$2:$A$13,'FY22 Billing Rates'!$C$2:$C$13,,0)*V340*3</f>
        <v>3286.9800000000005</v>
      </c>
      <c r="X340" s="51">
        <f t="shared" si="18"/>
        <v>13147.920000000002</v>
      </c>
    </row>
    <row r="341" spans="1:24" s="11" customFormat="1" outlineLevel="2" x14ac:dyDescent="0.25">
      <c r="A341" s="16"/>
      <c r="B341" s="12" t="s">
        <v>110</v>
      </c>
      <c r="C341" s="13">
        <v>3187</v>
      </c>
      <c r="D341" s="14">
        <v>57</v>
      </c>
      <c r="E341" s="12" t="s">
        <v>115</v>
      </c>
      <c r="F341" s="12" t="s">
        <v>52</v>
      </c>
      <c r="G341" s="15">
        <v>9</v>
      </c>
      <c r="H341" s="15">
        <v>9</v>
      </c>
      <c r="I341" s="91"/>
      <c r="J341" s="64">
        <v>924</v>
      </c>
      <c r="K341" s="65">
        <f>_xlfn.XLOOKUP($H341,'FY21 Billing Rates'!$A$2:$A$13,'FY21 Billing Rates'!$C$2:$C$13,,0)*J341*3</f>
        <v>1496.88</v>
      </c>
      <c r="L341" s="47"/>
      <c r="M341" s="47">
        <v>924</v>
      </c>
      <c r="N341" s="49">
        <f>_xlfn.XLOOKUP($H341,'FY22 Billing Rates'!$A$2:$A$13,'FY22 Billing Rates'!$C$2:$C$13,,0)*M341*3</f>
        <v>1496.88</v>
      </c>
      <c r="O341" s="55"/>
      <c r="P341" s="55">
        <v>924</v>
      </c>
      <c r="Q341" s="56">
        <f>_xlfn.XLOOKUP($H341,'FY22 Billing Rates'!$A$2:$A$13,'FY22 Billing Rates'!$C$2:$C$13,,0)*P341*3</f>
        <v>1496.88</v>
      </c>
      <c r="R341" s="60"/>
      <c r="S341" s="60">
        <v>924</v>
      </c>
      <c r="T341" s="61">
        <f>_xlfn.XLOOKUP($H341,'FY22 Billing Rates'!$A$2:$A$13,'FY22 Billing Rates'!$C$2:$C$13,,0)*S341*3</f>
        <v>1496.88</v>
      </c>
      <c r="U341" s="64"/>
      <c r="V341" s="64">
        <v>924</v>
      </c>
      <c r="W341" s="65">
        <f>_xlfn.XLOOKUP($H341,'FY22 Billing Rates'!$A$2:$A$13,'FY22 Billing Rates'!$C$2:$C$13,,0)*V341*3</f>
        <v>1496.88</v>
      </c>
      <c r="X341" s="51">
        <f t="shared" si="18"/>
        <v>5987.52</v>
      </c>
    </row>
    <row r="342" spans="1:24" s="3" customFormat="1" outlineLevel="2" x14ac:dyDescent="0.25">
      <c r="A342" s="16"/>
      <c r="B342" s="12" t="s">
        <v>110</v>
      </c>
      <c r="C342" s="13">
        <v>3187</v>
      </c>
      <c r="D342" s="14">
        <v>71</v>
      </c>
      <c r="E342" s="12" t="s">
        <v>115</v>
      </c>
      <c r="F342" s="12" t="s">
        <v>52</v>
      </c>
      <c r="G342" s="15">
        <v>9</v>
      </c>
      <c r="H342" s="15">
        <v>9</v>
      </c>
      <c r="I342" s="91"/>
      <c r="J342" s="64">
        <v>911</v>
      </c>
      <c r="K342" s="65">
        <f>_xlfn.XLOOKUP($H342,'FY21 Billing Rates'!$A$2:$A$13,'FY21 Billing Rates'!$C$2:$C$13,,0)*J342*3</f>
        <v>1475.8200000000002</v>
      </c>
      <c r="L342" s="47"/>
      <c r="M342" s="47">
        <v>911</v>
      </c>
      <c r="N342" s="49">
        <f>_xlfn.XLOOKUP($H342,'FY22 Billing Rates'!$A$2:$A$13,'FY22 Billing Rates'!$C$2:$C$13,,0)*M342*3</f>
        <v>1475.8200000000002</v>
      </c>
      <c r="O342" s="55"/>
      <c r="P342" s="55">
        <v>911</v>
      </c>
      <c r="Q342" s="56">
        <f>_xlfn.XLOOKUP($H342,'FY22 Billing Rates'!$A$2:$A$13,'FY22 Billing Rates'!$C$2:$C$13,,0)*P342*3</f>
        <v>1475.8200000000002</v>
      </c>
      <c r="R342" s="60"/>
      <c r="S342" s="60">
        <v>911</v>
      </c>
      <c r="T342" s="61">
        <f>_xlfn.XLOOKUP($H342,'FY22 Billing Rates'!$A$2:$A$13,'FY22 Billing Rates'!$C$2:$C$13,,0)*S342*3</f>
        <v>1475.8200000000002</v>
      </c>
      <c r="U342" s="64"/>
      <c r="V342" s="64">
        <v>911</v>
      </c>
      <c r="W342" s="65">
        <f>_xlfn.XLOOKUP($H342,'FY22 Billing Rates'!$A$2:$A$13,'FY22 Billing Rates'!$C$2:$C$13,,0)*V342*3</f>
        <v>1475.8200000000002</v>
      </c>
      <c r="X342" s="51">
        <f t="shared" si="18"/>
        <v>5903.2800000000007</v>
      </c>
    </row>
    <row r="343" spans="1:24" s="3" customFormat="1" outlineLevel="2" x14ac:dyDescent="0.25">
      <c r="A343" s="16"/>
      <c r="B343" s="12" t="s">
        <v>110</v>
      </c>
      <c r="C343" s="13">
        <v>3187</v>
      </c>
      <c r="D343" s="14">
        <v>75</v>
      </c>
      <c r="E343" s="12" t="s">
        <v>115</v>
      </c>
      <c r="F343" s="12" t="s">
        <v>52</v>
      </c>
      <c r="G343" s="15">
        <v>9</v>
      </c>
      <c r="H343" s="15">
        <v>9</v>
      </c>
      <c r="I343" s="91"/>
      <c r="J343" s="64">
        <v>1366</v>
      </c>
      <c r="K343" s="65">
        <f>_xlfn.XLOOKUP($H343,'FY21 Billing Rates'!$A$2:$A$13,'FY21 Billing Rates'!$C$2:$C$13,,0)*J343*3</f>
        <v>2212.92</v>
      </c>
      <c r="L343" s="47"/>
      <c r="M343" s="47">
        <v>1366</v>
      </c>
      <c r="N343" s="49">
        <f>_xlfn.XLOOKUP($H343,'FY22 Billing Rates'!$A$2:$A$13,'FY22 Billing Rates'!$C$2:$C$13,,0)*M343*3</f>
        <v>2212.92</v>
      </c>
      <c r="O343" s="55"/>
      <c r="P343" s="55">
        <v>1366</v>
      </c>
      <c r="Q343" s="56">
        <f>_xlfn.XLOOKUP($H343,'FY22 Billing Rates'!$A$2:$A$13,'FY22 Billing Rates'!$C$2:$C$13,,0)*P343*3</f>
        <v>2212.92</v>
      </c>
      <c r="R343" s="60"/>
      <c r="S343" s="60">
        <v>1366</v>
      </c>
      <c r="T343" s="61">
        <f>_xlfn.XLOOKUP($H343,'FY22 Billing Rates'!$A$2:$A$13,'FY22 Billing Rates'!$C$2:$C$13,,0)*S343*3</f>
        <v>2212.92</v>
      </c>
      <c r="U343" s="64"/>
      <c r="V343" s="64">
        <v>1366</v>
      </c>
      <c r="W343" s="65">
        <f>_xlfn.XLOOKUP($H343,'FY22 Billing Rates'!$A$2:$A$13,'FY22 Billing Rates'!$C$2:$C$13,,0)*V343*3</f>
        <v>2212.92</v>
      </c>
      <c r="X343" s="51">
        <f t="shared" si="18"/>
        <v>8851.68</v>
      </c>
    </row>
    <row r="344" spans="1:24" s="3" customFormat="1" outlineLevel="2" x14ac:dyDescent="0.25">
      <c r="A344" s="16"/>
      <c r="B344" s="12" t="s">
        <v>110</v>
      </c>
      <c r="C344" s="13">
        <v>3188</v>
      </c>
      <c r="D344" s="14">
        <v>4</v>
      </c>
      <c r="E344" s="12" t="s">
        <v>116</v>
      </c>
      <c r="F344" s="12" t="s">
        <v>52</v>
      </c>
      <c r="G344" s="15">
        <v>9</v>
      </c>
      <c r="H344" s="15">
        <v>9</v>
      </c>
      <c r="I344" s="91"/>
      <c r="J344" s="64">
        <v>5041</v>
      </c>
      <c r="K344" s="65">
        <f>_xlfn.XLOOKUP($H344,'FY21 Billing Rates'!$A$2:$A$13,'FY21 Billing Rates'!$C$2:$C$13,,0)*J344*3</f>
        <v>8166.420000000001</v>
      </c>
      <c r="L344" s="47"/>
      <c r="M344" s="47">
        <v>5041</v>
      </c>
      <c r="N344" s="49">
        <f>_xlfn.XLOOKUP($H344,'FY22 Billing Rates'!$A$2:$A$13,'FY22 Billing Rates'!$C$2:$C$13,,0)*M344*3</f>
        <v>8166.420000000001</v>
      </c>
      <c r="O344" s="55"/>
      <c r="P344" s="55">
        <v>5041</v>
      </c>
      <c r="Q344" s="56">
        <f>_xlfn.XLOOKUP($H344,'FY22 Billing Rates'!$A$2:$A$13,'FY22 Billing Rates'!$C$2:$C$13,,0)*P344*3</f>
        <v>8166.420000000001</v>
      </c>
      <c r="R344" s="60"/>
      <c r="S344" s="60">
        <v>5041</v>
      </c>
      <c r="T344" s="61">
        <f>_xlfn.XLOOKUP($H344,'FY22 Billing Rates'!$A$2:$A$13,'FY22 Billing Rates'!$C$2:$C$13,,0)*S344*3</f>
        <v>8166.420000000001</v>
      </c>
      <c r="U344" s="64"/>
      <c r="V344" s="64">
        <v>5041</v>
      </c>
      <c r="W344" s="65">
        <f>_xlfn.XLOOKUP($H344,'FY22 Billing Rates'!$A$2:$A$13,'FY22 Billing Rates'!$C$2:$C$13,,0)*V344*3</f>
        <v>8166.420000000001</v>
      </c>
      <c r="X344" s="51">
        <f t="shared" si="18"/>
        <v>32665.680000000004</v>
      </c>
    </row>
    <row r="345" spans="1:24" s="3" customFormat="1" outlineLevel="2" x14ac:dyDescent="0.25">
      <c r="A345" s="16"/>
      <c r="B345" s="12" t="s">
        <v>110</v>
      </c>
      <c r="C345" s="13">
        <v>3189</v>
      </c>
      <c r="D345" s="14">
        <v>16</v>
      </c>
      <c r="E345" s="12" t="s">
        <v>117</v>
      </c>
      <c r="F345" s="12" t="s">
        <v>52</v>
      </c>
      <c r="G345" s="15">
        <v>9</v>
      </c>
      <c r="H345" s="15">
        <v>9</v>
      </c>
      <c r="I345" s="91"/>
      <c r="J345" s="64">
        <v>606</v>
      </c>
      <c r="K345" s="65">
        <f>_xlfn.XLOOKUP($H345,'FY21 Billing Rates'!$A$2:$A$13,'FY21 Billing Rates'!$C$2:$C$13,,0)*J345*3</f>
        <v>981.72</v>
      </c>
      <c r="L345" s="47"/>
      <c r="M345" s="47">
        <v>606</v>
      </c>
      <c r="N345" s="49">
        <f>_xlfn.XLOOKUP($H345,'FY22 Billing Rates'!$A$2:$A$13,'FY22 Billing Rates'!$C$2:$C$13,,0)*M345*3</f>
        <v>981.72</v>
      </c>
      <c r="O345" s="55"/>
      <c r="P345" s="55">
        <v>606</v>
      </c>
      <c r="Q345" s="56">
        <f>_xlfn.XLOOKUP($H345,'FY22 Billing Rates'!$A$2:$A$13,'FY22 Billing Rates'!$C$2:$C$13,,0)*P345*3</f>
        <v>981.72</v>
      </c>
      <c r="R345" s="60"/>
      <c r="S345" s="60">
        <v>606</v>
      </c>
      <c r="T345" s="61">
        <f>_xlfn.XLOOKUP($H345,'FY22 Billing Rates'!$A$2:$A$13,'FY22 Billing Rates'!$C$2:$C$13,,0)*S345*3</f>
        <v>981.72</v>
      </c>
      <c r="U345" s="64"/>
      <c r="V345" s="64">
        <v>606</v>
      </c>
      <c r="W345" s="65">
        <f>_xlfn.XLOOKUP($H345,'FY22 Billing Rates'!$A$2:$A$13,'FY22 Billing Rates'!$C$2:$C$13,,0)*V345*3</f>
        <v>981.72</v>
      </c>
      <c r="X345" s="51">
        <f t="shared" si="18"/>
        <v>3926.88</v>
      </c>
    </row>
    <row r="346" spans="1:24" s="3" customFormat="1" outlineLevel="2" x14ac:dyDescent="0.25">
      <c r="A346" s="16"/>
      <c r="B346" s="12" t="s">
        <v>110</v>
      </c>
      <c r="C346" s="13">
        <v>3189</v>
      </c>
      <c r="D346" s="14">
        <v>18</v>
      </c>
      <c r="E346" s="12" t="s">
        <v>117</v>
      </c>
      <c r="F346" s="12" t="s">
        <v>52</v>
      </c>
      <c r="G346" s="15">
        <v>9</v>
      </c>
      <c r="H346" s="15">
        <v>9</v>
      </c>
      <c r="I346" s="91"/>
      <c r="J346" s="64">
        <v>606</v>
      </c>
      <c r="K346" s="65">
        <f>_xlfn.XLOOKUP($H346,'FY21 Billing Rates'!$A$2:$A$13,'FY21 Billing Rates'!$C$2:$C$13,,0)*J346*3</f>
        <v>981.72</v>
      </c>
      <c r="L346" s="47"/>
      <c r="M346" s="47">
        <v>606</v>
      </c>
      <c r="N346" s="49">
        <f>_xlfn.XLOOKUP($H346,'FY22 Billing Rates'!$A$2:$A$13,'FY22 Billing Rates'!$C$2:$C$13,,0)*M346*3</f>
        <v>981.72</v>
      </c>
      <c r="O346" s="55"/>
      <c r="P346" s="55">
        <v>606</v>
      </c>
      <c r="Q346" s="56">
        <f>_xlfn.XLOOKUP($H346,'FY22 Billing Rates'!$A$2:$A$13,'FY22 Billing Rates'!$C$2:$C$13,,0)*P346*3</f>
        <v>981.72</v>
      </c>
      <c r="R346" s="60"/>
      <c r="S346" s="60">
        <v>606</v>
      </c>
      <c r="T346" s="61">
        <f>_xlfn.XLOOKUP($H346,'FY22 Billing Rates'!$A$2:$A$13,'FY22 Billing Rates'!$C$2:$C$13,,0)*S346*3</f>
        <v>981.72</v>
      </c>
      <c r="U346" s="64"/>
      <c r="V346" s="64">
        <v>606</v>
      </c>
      <c r="W346" s="65">
        <f>_xlfn.XLOOKUP($H346,'FY22 Billing Rates'!$A$2:$A$13,'FY22 Billing Rates'!$C$2:$C$13,,0)*V346*3</f>
        <v>981.72</v>
      </c>
      <c r="X346" s="51">
        <f t="shared" si="18"/>
        <v>3926.88</v>
      </c>
    </row>
    <row r="347" spans="1:24" s="3" customFormat="1" outlineLevel="2" x14ac:dyDescent="0.25">
      <c r="A347" s="16"/>
      <c r="B347" s="12" t="s">
        <v>110</v>
      </c>
      <c r="C347" s="13">
        <v>3193</v>
      </c>
      <c r="D347" s="14">
        <v>6</v>
      </c>
      <c r="E347" s="12" t="s">
        <v>118</v>
      </c>
      <c r="F347" s="12" t="s">
        <v>52</v>
      </c>
      <c r="G347" s="15">
        <v>9</v>
      </c>
      <c r="H347" s="15">
        <v>9</v>
      </c>
      <c r="I347" s="91"/>
      <c r="J347" s="64">
        <v>1536</v>
      </c>
      <c r="K347" s="65">
        <f>_xlfn.XLOOKUP($H347,'FY21 Billing Rates'!$A$2:$A$13,'FY21 Billing Rates'!$C$2:$C$13,,0)*J347*3</f>
        <v>2488.3200000000002</v>
      </c>
      <c r="L347" s="47"/>
      <c r="M347" s="47">
        <v>2331</v>
      </c>
      <c r="N347" s="49">
        <f>_xlfn.XLOOKUP($H347,'FY22 Billing Rates'!$A$2:$A$13,'FY22 Billing Rates'!$C$2:$C$13,,0)*M347*3</f>
        <v>3776.2200000000003</v>
      </c>
      <c r="O347" s="55"/>
      <c r="P347" s="55">
        <v>2331</v>
      </c>
      <c r="Q347" s="56">
        <f>_xlfn.XLOOKUP($H347,'FY22 Billing Rates'!$A$2:$A$13,'FY22 Billing Rates'!$C$2:$C$13,,0)*P347*3</f>
        <v>3776.2200000000003</v>
      </c>
      <c r="R347" s="60"/>
      <c r="S347" s="60">
        <v>2331</v>
      </c>
      <c r="T347" s="61">
        <f>_xlfn.XLOOKUP($H347,'FY22 Billing Rates'!$A$2:$A$13,'FY22 Billing Rates'!$C$2:$C$13,,0)*S347*3</f>
        <v>3776.2200000000003</v>
      </c>
      <c r="U347" s="64"/>
      <c r="V347" s="64">
        <v>2331</v>
      </c>
      <c r="W347" s="65">
        <f>_xlfn.XLOOKUP($H347,'FY22 Billing Rates'!$A$2:$A$13,'FY22 Billing Rates'!$C$2:$C$13,,0)*V347*3</f>
        <v>3776.2200000000003</v>
      </c>
      <c r="X347" s="51">
        <f t="shared" si="18"/>
        <v>15104.880000000001</v>
      </c>
    </row>
    <row r="348" spans="1:24" s="3" customFormat="1" outlineLevel="2" x14ac:dyDescent="0.25">
      <c r="A348" s="16"/>
      <c r="B348" s="12" t="s">
        <v>110</v>
      </c>
      <c r="C348" s="13">
        <v>3193</v>
      </c>
      <c r="D348" s="14">
        <v>9</v>
      </c>
      <c r="E348" s="12" t="s">
        <v>118</v>
      </c>
      <c r="F348" s="12" t="s">
        <v>52</v>
      </c>
      <c r="G348" s="15">
        <v>9</v>
      </c>
      <c r="H348" s="15">
        <v>9</v>
      </c>
      <c r="I348" s="91"/>
      <c r="J348" s="64">
        <v>1536</v>
      </c>
      <c r="K348" s="65">
        <f>_xlfn.XLOOKUP($H348,'FY21 Billing Rates'!$A$2:$A$13,'FY21 Billing Rates'!$C$2:$C$13,,0)*J348*3</f>
        <v>2488.3200000000002</v>
      </c>
      <c r="L348" s="47"/>
      <c r="M348" s="47">
        <v>1536</v>
      </c>
      <c r="N348" s="49">
        <f>_xlfn.XLOOKUP($H348,'FY22 Billing Rates'!$A$2:$A$13,'FY22 Billing Rates'!$C$2:$C$13,,0)*M348*3</f>
        <v>2488.3200000000002</v>
      </c>
      <c r="O348" s="55"/>
      <c r="P348" s="55">
        <v>1536</v>
      </c>
      <c r="Q348" s="56">
        <f>_xlfn.XLOOKUP($H348,'FY22 Billing Rates'!$A$2:$A$13,'FY22 Billing Rates'!$C$2:$C$13,,0)*P348*3</f>
        <v>2488.3200000000002</v>
      </c>
      <c r="R348" s="60"/>
      <c r="S348" s="60">
        <v>1536</v>
      </c>
      <c r="T348" s="61">
        <f>_xlfn.XLOOKUP($H348,'FY22 Billing Rates'!$A$2:$A$13,'FY22 Billing Rates'!$C$2:$C$13,,0)*S348*3</f>
        <v>2488.3200000000002</v>
      </c>
      <c r="U348" s="64"/>
      <c r="V348" s="64">
        <v>1536</v>
      </c>
      <c r="W348" s="65">
        <f>_xlfn.XLOOKUP($H348,'FY22 Billing Rates'!$A$2:$A$13,'FY22 Billing Rates'!$C$2:$C$13,,0)*V348*3</f>
        <v>2488.3200000000002</v>
      </c>
      <c r="X348" s="51">
        <f t="shared" si="18"/>
        <v>9953.2800000000007</v>
      </c>
    </row>
    <row r="349" spans="1:24" s="3" customFormat="1" outlineLevel="2" x14ac:dyDescent="0.25">
      <c r="A349" s="16"/>
      <c r="B349" s="12" t="s">
        <v>110</v>
      </c>
      <c r="C349" s="13">
        <v>3193</v>
      </c>
      <c r="D349" s="14">
        <v>12</v>
      </c>
      <c r="E349" s="12" t="s">
        <v>118</v>
      </c>
      <c r="F349" s="12" t="s">
        <v>52</v>
      </c>
      <c r="G349" s="15">
        <v>9</v>
      </c>
      <c r="H349" s="15">
        <v>9</v>
      </c>
      <c r="I349" s="91"/>
      <c r="J349" s="64">
        <v>315</v>
      </c>
      <c r="K349" s="65">
        <f>_xlfn.XLOOKUP($H349,'FY21 Billing Rates'!$A$2:$A$13,'FY21 Billing Rates'!$C$2:$C$13,,0)*J349*3</f>
        <v>510.30000000000007</v>
      </c>
      <c r="L349" s="47"/>
      <c r="M349" s="47">
        <v>315</v>
      </c>
      <c r="N349" s="49">
        <f>_xlfn.XLOOKUP($H349,'FY22 Billing Rates'!$A$2:$A$13,'FY22 Billing Rates'!$C$2:$C$13,,0)*M349*3</f>
        <v>510.30000000000007</v>
      </c>
      <c r="O349" s="55"/>
      <c r="P349" s="55">
        <v>315</v>
      </c>
      <c r="Q349" s="56">
        <f>_xlfn.XLOOKUP($H349,'FY22 Billing Rates'!$A$2:$A$13,'FY22 Billing Rates'!$C$2:$C$13,,0)*P349*3</f>
        <v>510.30000000000007</v>
      </c>
      <c r="R349" s="60"/>
      <c r="S349" s="60">
        <v>315</v>
      </c>
      <c r="T349" s="61">
        <f>_xlfn.XLOOKUP($H349,'FY22 Billing Rates'!$A$2:$A$13,'FY22 Billing Rates'!$C$2:$C$13,,0)*S349*3</f>
        <v>510.30000000000007</v>
      </c>
      <c r="U349" s="64"/>
      <c r="V349" s="64">
        <v>315</v>
      </c>
      <c r="W349" s="65">
        <f>_xlfn.XLOOKUP($H349,'FY22 Billing Rates'!$A$2:$A$13,'FY22 Billing Rates'!$C$2:$C$13,,0)*V349*3</f>
        <v>510.30000000000007</v>
      </c>
      <c r="X349" s="51">
        <f t="shared" si="18"/>
        <v>2041.2000000000003</v>
      </c>
    </row>
    <row r="350" spans="1:24" s="3" customFormat="1" outlineLevel="2" x14ac:dyDescent="0.25">
      <c r="A350" s="16"/>
      <c r="B350" s="12" t="s">
        <v>110</v>
      </c>
      <c r="C350" s="13">
        <v>3197</v>
      </c>
      <c r="D350" s="14">
        <v>4</v>
      </c>
      <c r="E350" s="12" t="s">
        <v>119</v>
      </c>
      <c r="F350" s="12" t="s">
        <v>52</v>
      </c>
      <c r="G350" s="15">
        <v>9</v>
      </c>
      <c r="H350" s="15">
        <v>9</v>
      </c>
      <c r="I350" s="91"/>
      <c r="J350" s="64">
        <v>112</v>
      </c>
      <c r="K350" s="65">
        <f>_xlfn.XLOOKUP($H350,'FY21 Billing Rates'!$A$2:$A$13,'FY21 Billing Rates'!$C$2:$C$13,,0)*J350*3</f>
        <v>181.44</v>
      </c>
      <c r="L350" s="47"/>
      <c r="M350" s="47">
        <v>112</v>
      </c>
      <c r="N350" s="49">
        <f>_xlfn.XLOOKUP($H350,'FY22 Billing Rates'!$A$2:$A$13,'FY22 Billing Rates'!$C$2:$C$13,,0)*M350*3</f>
        <v>181.44</v>
      </c>
      <c r="O350" s="55"/>
      <c r="P350" s="55">
        <v>112</v>
      </c>
      <c r="Q350" s="56">
        <f>_xlfn.XLOOKUP($H350,'FY22 Billing Rates'!$A$2:$A$13,'FY22 Billing Rates'!$C$2:$C$13,,0)*P350*3</f>
        <v>181.44</v>
      </c>
      <c r="R350" s="60"/>
      <c r="S350" s="60">
        <v>112</v>
      </c>
      <c r="T350" s="61">
        <f>_xlfn.XLOOKUP($H350,'FY22 Billing Rates'!$A$2:$A$13,'FY22 Billing Rates'!$C$2:$C$13,,0)*S350*3</f>
        <v>181.44</v>
      </c>
      <c r="U350" s="64"/>
      <c r="V350" s="64">
        <v>112</v>
      </c>
      <c r="W350" s="65">
        <f>_xlfn.XLOOKUP($H350,'FY22 Billing Rates'!$A$2:$A$13,'FY22 Billing Rates'!$C$2:$C$13,,0)*V350*3</f>
        <v>181.44</v>
      </c>
      <c r="X350" s="51">
        <f t="shared" si="18"/>
        <v>725.76</v>
      </c>
    </row>
    <row r="351" spans="1:24" s="3" customFormat="1" outlineLevel="2" x14ac:dyDescent="0.25">
      <c r="A351" s="16"/>
      <c r="B351" s="12" t="s">
        <v>110</v>
      </c>
      <c r="C351" s="13">
        <v>3197</v>
      </c>
      <c r="D351" s="14">
        <v>11</v>
      </c>
      <c r="E351" s="12" t="s">
        <v>119</v>
      </c>
      <c r="F351" s="12" t="s">
        <v>52</v>
      </c>
      <c r="G351" s="15">
        <v>9</v>
      </c>
      <c r="H351" s="15">
        <v>9</v>
      </c>
      <c r="I351" s="91"/>
      <c r="J351" s="64">
        <v>1460</v>
      </c>
      <c r="K351" s="65">
        <f>_xlfn.XLOOKUP($H351,'FY21 Billing Rates'!$A$2:$A$13,'FY21 Billing Rates'!$C$2:$C$13,,0)*J351*3</f>
        <v>2365.2000000000003</v>
      </c>
      <c r="L351" s="47"/>
      <c r="M351" s="47">
        <v>1460</v>
      </c>
      <c r="N351" s="49">
        <f>_xlfn.XLOOKUP($H351,'FY22 Billing Rates'!$A$2:$A$13,'FY22 Billing Rates'!$C$2:$C$13,,0)*M351*3</f>
        <v>2365.2000000000003</v>
      </c>
      <c r="O351" s="55"/>
      <c r="P351" s="55">
        <v>1460</v>
      </c>
      <c r="Q351" s="56">
        <f>_xlfn.XLOOKUP($H351,'FY22 Billing Rates'!$A$2:$A$13,'FY22 Billing Rates'!$C$2:$C$13,,0)*P351*3</f>
        <v>2365.2000000000003</v>
      </c>
      <c r="R351" s="60"/>
      <c r="S351" s="60">
        <v>1460</v>
      </c>
      <c r="T351" s="61">
        <f>_xlfn.XLOOKUP($H351,'FY22 Billing Rates'!$A$2:$A$13,'FY22 Billing Rates'!$C$2:$C$13,,0)*S351*3</f>
        <v>2365.2000000000003</v>
      </c>
      <c r="U351" s="64"/>
      <c r="V351" s="64">
        <v>1460</v>
      </c>
      <c r="W351" s="65">
        <f>_xlfn.XLOOKUP($H351,'FY22 Billing Rates'!$A$2:$A$13,'FY22 Billing Rates'!$C$2:$C$13,,0)*V351*3</f>
        <v>2365.2000000000003</v>
      </c>
      <c r="X351" s="51">
        <f t="shared" si="18"/>
        <v>9460.8000000000011</v>
      </c>
    </row>
    <row r="352" spans="1:24" s="3" customFormat="1" outlineLevel="2" x14ac:dyDescent="0.25">
      <c r="A352" s="16"/>
      <c r="B352" s="12" t="s">
        <v>110</v>
      </c>
      <c r="C352" s="13">
        <v>3197</v>
      </c>
      <c r="D352" s="14">
        <v>16</v>
      </c>
      <c r="E352" s="12" t="s">
        <v>119</v>
      </c>
      <c r="F352" s="12" t="s">
        <v>52</v>
      </c>
      <c r="G352" s="15">
        <v>9</v>
      </c>
      <c r="H352" s="15">
        <v>9</v>
      </c>
      <c r="I352" s="91"/>
      <c r="J352" s="64">
        <v>4042</v>
      </c>
      <c r="K352" s="65">
        <f>_xlfn.XLOOKUP($H352,'FY21 Billing Rates'!$A$2:$A$13,'FY21 Billing Rates'!$C$2:$C$13,,0)*J352*3</f>
        <v>6548.0400000000009</v>
      </c>
      <c r="L352" s="47"/>
      <c r="M352" s="47">
        <v>4042</v>
      </c>
      <c r="N352" s="49">
        <f>_xlfn.XLOOKUP($H352,'FY22 Billing Rates'!$A$2:$A$13,'FY22 Billing Rates'!$C$2:$C$13,,0)*M352*3</f>
        <v>6548.0400000000009</v>
      </c>
      <c r="O352" s="55"/>
      <c r="P352" s="55">
        <v>4042</v>
      </c>
      <c r="Q352" s="56">
        <f>_xlfn.XLOOKUP($H352,'FY22 Billing Rates'!$A$2:$A$13,'FY22 Billing Rates'!$C$2:$C$13,,0)*P352*3</f>
        <v>6548.0400000000009</v>
      </c>
      <c r="R352" s="60"/>
      <c r="S352" s="60">
        <v>4042</v>
      </c>
      <c r="T352" s="61">
        <f>_xlfn.XLOOKUP($H352,'FY22 Billing Rates'!$A$2:$A$13,'FY22 Billing Rates'!$C$2:$C$13,,0)*S352*3</f>
        <v>6548.0400000000009</v>
      </c>
      <c r="U352" s="64"/>
      <c r="V352" s="64">
        <v>4042</v>
      </c>
      <c r="W352" s="65">
        <f>_xlfn.XLOOKUP($H352,'FY22 Billing Rates'!$A$2:$A$13,'FY22 Billing Rates'!$C$2:$C$13,,0)*V352*3</f>
        <v>6548.0400000000009</v>
      </c>
      <c r="X352" s="51">
        <f t="shared" si="18"/>
        <v>26192.160000000003</v>
      </c>
    </row>
    <row r="353" spans="1:24" s="3" customFormat="1" outlineLevel="2" x14ac:dyDescent="0.25">
      <c r="A353" s="16"/>
      <c r="B353" s="12" t="s">
        <v>147</v>
      </c>
      <c r="C353" s="13">
        <v>4101</v>
      </c>
      <c r="D353" s="14">
        <v>4</v>
      </c>
      <c r="E353" s="12" t="s">
        <v>148</v>
      </c>
      <c r="F353" s="12" t="s">
        <v>52</v>
      </c>
      <c r="G353" s="15">
        <v>9</v>
      </c>
      <c r="H353" s="15">
        <v>9</v>
      </c>
      <c r="I353" s="91"/>
      <c r="J353" s="64">
        <v>3084</v>
      </c>
      <c r="K353" s="65">
        <f>_xlfn.XLOOKUP($H353,'FY21 Billing Rates'!$A$2:$A$13,'FY21 Billing Rates'!$C$2:$C$13,,0)*J353*3</f>
        <v>4996.08</v>
      </c>
      <c r="L353" s="47"/>
      <c r="M353" s="47">
        <v>3084</v>
      </c>
      <c r="N353" s="49">
        <f>_xlfn.XLOOKUP($H353,'FY22 Billing Rates'!$A$2:$A$13,'FY22 Billing Rates'!$C$2:$C$13,,0)*M353*3</f>
        <v>4996.08</v>
      </c>
      <c r="O353" s="55"/>
      <c r="P353" s="55">
        <v>3084</v>
      </c>
      <c r="Q353" s="56">
        <f>_xlfn.XLOOKUP($H353,'FY22 Billing Rates'!$A$2:$A$13,'FY22 Billing Rates'!$C$2:$C$13,,0)*P353*3</f>
        <v>4996.08</v>
      </c>
      <c r="R353" s="60"/>
      <c r="S353" s="60">
        <v>3084</v>
      </c>
      <c r="T353" s="61">
        <f>_xlfn.XLOOKUP($H353,'FY22 Billing Rates'!$A$2:$A$13,'FY22 Billing Rates'!$C$2:$C$13,,0)*S353*3</f>
        <v>4996.08</v>
      </c>
      <c r="U353" s="64"/>
      <c r="V353" s="64">
        <v>3084</v>
      </c>
      <c r="W353" s="65">
        <f>_xlfn.XLOOKUP($H353,'FY22 Billing Rates'!$A$2:$A$13,'FY22 Billing Rates'!$C$2:$C$13,,0)*V353*3</f>
        <v>4996.08</v>
      </c>
      <c r="X353" s="51">
        <f t="shared" si="18"/>
        <v>19984.32</v>
      </c>
    </row>
    <row r="354" spans="1:24" s="3" customFormat="1" outlineLevel="2" x14ac:dyDescent="0.25">
      <c r="A354" s="16"/>
      <c r="B354" s="12" t="s">
        <v>149</v>
      </c>
      <c r="C354" s="13">
        <v>4150</v>
      </c>
      <c r="D354" s="14">
        <v>4</v>
      </c>
      <c r="E354" s="12" t="s">
        <v>150</v>
      </c>
      <c r="F354" s="12" t="s">
        <v>52</v>
      </c>
      <c r="G354" s="15">
        <v>9</v>
      </c>
      <c r="H354" s="15">
        <v>9</v>
      </c>
      <c r="I354" s="91"/>
      <c r="J354" s="64">
        <v>4193</v>
      </c>
      <c r="K354" s="65">
        <f>_xlfn.XLOOKUP($H354,'FY21 Billing Rates'!$A$2:$A$13,'FY21 Billing Rates'!$C$2:$C$13,,0)*J354*3</f>
        <v>6792.6600000000008</v>
      </c>
      <c r="L354" s="47"/>
      <c r="M354" s="47">
        <v>4193</v>
      </c>
      <c r="N354" s="49">
        <f>_xlfn.XLOOKUP($H354,'FY22 Billing Rates'!$A$2:$A$13,'FY22 Billing Rates'!$C$2:$C$13,,0)*M354*3</f>
        <v>6792.6600000000008</v>
      </c>
      <c r="O354" s="55"/>
      <c r="P354" s="55">
        <v>4193</v>
      </c>
      <c r="Q354" s="56">
        <f>_xlfn.XLOOKUP($H354,'FY22 Billing Rates'!$A$2:$A$13,'FY22 Billing Rates'!$C$2:$C$13,,0)*P354*3</f>
        <v>6792.6600000000008</v>
      </c>
      <c r="R354" s="60"/>
      <c r="S354" s="60">
        <v>4193</v>
      </c>
      <c r="T354" s="61">
        <f>_xlfn.XLOOKUP($H354,'FY22 Billing Rates'!$A$2:$A$13,'FY22 Billing Rates'!$C$2:$C$13,,0)*S354*3</f>
        <v>6792.6600000000008</v>
      </c>
      <c r="U354" s="64"/>
      <c r="V354" s="64">
        <v>4193</v>
      </c>
      <c r="W354" s="65">
        <f>_xlfn.XLOOKUP($H354,'FY22 Billing Rates'!$A$2:$A$13,'FY22 Billing Rates'!$C$2:$C$13,,0)*V354*3</f>
        <v>6792.6600000000008</v>
      </c>
      <c r="X354" s="51">
        <f t="shared" si="18"/>
        <v>27170.640000000003</v>
      </c>
    </row>
    <row r="355" spans="1:24" s="3" customFormat="1" outlineLevel="2" x14ac:dyDescent="0.25">
      <c r="A355" s="16"/>
      <c r="B355" s="12" t="s">
        <v>110</v>
      </c>
      <c r="C355" s="13">
        <v>4155</v>
      </c>
      <c r="D355" s="14">
        <v>4</v>
      </c>
      <c r="E355" s="12" t="s">
        <v>151</v>
      </c>
      <c r="F355" s="12" t="s">
        <v>52</v>
      </c>
      <c r="G355" s="15">
        <v>9</v>
      </c>
      <c r="H355" s="15">
        <v>9</v>
      </c>
      <c r="I355" s="91"/>
      <c r="J355" s="64">
        <v>22</v>
      </c>
      <c r="K355" s="65">
        <f>_xlfn.XLOOKUP($H355,'FY21 Billing Rates'!$A$2:$A$13,'FY21 Billing Rates'!$C$2:$C$13,,0)*J355*3</f>
        <v>35.64</v>
      </c>
      <c r="L355" s="47"/>
      <c r="M355" s="47">
        <v>22</v>
      </c>
      <c r="N355" s="49">
        <f>_xlfn.XLOOKUP($H355,'FY22 Billing Rates'!$A$2:$A$13,'FY22 Billing Rates'!$C$2:$C$13,,0)*M355*3</f>
        <v>35.64</v>
      </c>
      <c r="O355" s="55"/>
      <c r="P355" s="55">
        <v>22</v>
      </c>
      <c r="Q355" s="56">
        <f>_xlfn.XLOOKUP($H355,'FY22 Billing Rates'!$A$2:$A$13,'FY22 Billing Rates'!$C$2:$C$13,,0)*P355*3</f>
        <v>35.64</v>
      </c>
      <c r="R355" s="60"/>
      <c r="S355" s="60">
        <v>22</v>
      </c>
      <c r="T355" s="61">
        <f>_xlfn.XLOOKUP($H355,'FY22 Billing Rates'!$A$2:$A$13,'FY22 Billing Rates'!$C$2:$C$13,,0)*S355*3</f>
        <v>35.64</v>
      </c>
      <c r="U355" s="64"/>
      <c r="V355" s="64">
        <v>22</v>
      </c>
      <c r="W355" s="65">
        <f>_xlfn.XLOOKUP($H355,'FY22 Billing Rates'!$A$2:$A$13,'FY22 Billing Rates'!$C$2:$C$13,,0)*V355*3</f>
        <v>35.64</v>
      </c>
      <c r="X355" s="51">
        <f t="shared" si="18"/>
        <v>142.56</v>
      </c>
    </row>
    <row r="356" spans="1:24" s="3" customFormat="1" outlineLevel="2" x14ac:dyDescent="0.25">
      <c r="A356" s="16"/>
      <c r="B356" s="12" t="s">
        <v>152</v>
      </c>
      <c r="C356" s="13">
        <v>4162</v>
      </c>
      <c r="D356" s="14">
        <v>4</v>
      </c>
      <c r="E356" s="12" t="s">
        <v>153</v>
      </c>
      <c r="F356" s="12" t="s">
        <v>52</v>
      </c>
      <c r="G356" s="15">
        <v>9</v>
      </c>
      <c r="H356" s="15">
        <v>9</v>
      </c>
      <c r="I356" s="91"/>
      <c r="J356" s="64">
        <v>6556</v>
      </c>
      <c r="K356" s="65">
        <f>_xlfn.XLOOKUP($H356,'FY21 Billing Rates'!$A$2:$A$13,'FY21 Billing Rates'!$C$2:$C$13,,0)*J356*3</f>
        <v>10620.720000000001</v>
      </c>
      <c r="L356" s="47"/>
      <c r="M356" s="47">
        <v>7156</v>
      </c>
      <c r="N356" s="49">
        <f>_xlfn.XLOOKUP($H356,'FY22 Billing Rates'!$A$2:$A$13,'FY22 Billing Rates'!$C$2:$C$13,,0)*M356*3</f>
        <v>11592.720000000001</v>
      </c>
      <c r="O356" s="55"/>
      <c r="P356" s="55">
        <v>7156</v>
      </c>
      <c r="Q356" s="56">
        <f>_xlfn.XLOOKUP($H356,'FY22 Billing Rates'!$A$2:$A$13,'FY22 Billing Rates'!$C$2:$C$13,,0)*P356*3</f>
        <v>11592.720000000001</v>
      </c>
      <c r="R356" s="60"/>
      <c r="S356" s="60">
        <v>7156</v>
      </c>
      <c r="T356" s="61">
        <f>_xlfn.XLOOKUP($H356,'FY22 Billing Rates'!$A$2:$A$13,'FY22 Billing Rates'!$C$2:$C$13,,0)*S356*3</f>
        <v>11592.720000000001</v>
      </c>
      <c r="U356" s="64"/>
      <c r="V356" s="64">
        <v>7156</v>
      </c>
      <c r="W356" s="65">
        <f>_xlfn.XLOOKUP($H356,'FY22 Billing Rates'!$A$2:$A$13,'FY22 Billing Rates'!$C$2:$C$13,,0)*V356*3</f>
        <v>11592.720000000001</v>
      </c>
      <c r="X356" s="51">
        <f t="shared" si="18"/>
        <v>46370.880000000005</v>
      </c>
    </row>
    <row r="357" spans="1:24" s="3" customFormat="1" outlineLevel="2" x14ac:dyDescent="0.25">
      <c r="A357" s="16"/>
      <c r="B357" s="12" t="s">
        <v>152</v>
      </c>
      <c r="C357" s="13">
        <v>4162</v>
      </c>
      <c r="D357" s="14">
        <v>12</v>
      </c>
      <c r="E357" s="12" t="s">
        <v>153</v>
      </c>
      <c r="F357" s="12" t="s">
        <v>52</v>
      </c>
      <c r="G357" s="15">
        <v>9</v>
      </c>
      <c r="H357" s="15">
        <v>9</v>
      </c>
      <c r="I357" s="91"/>
      <c r="J357" s="64">
        <v>642</v>
      </c>
      <c r="K357" s="65">
        <f>_xlfn.XLOOKUP($H357,'FY21 Billing Rates'!$A$2:$A$13,'FY21 Billing Rates'!$C$2:$C$13,,0)*J357*3</f>
        <v>1040.04</v>
      </c>
      <c r="L357" s="47"/>
      <c r="M357" s="47">
        <v>642</v>
      </c>
      <c r="N357" s="49">
        <f>_xlfn.XLOOKUP($H357,'FY22 Billing Rates'!$A$2:$A$13,'FY22 Billing Rates'!$C$2:$C$13,,0)*M357*3</f>
        <v>1040.04</v>
      </c>
      <c r="O357" s="55"/>
      <c r="P357" s="55">
        <v>642</v>
      </c>
      <c r="Q357" s="56">
        <f>_xlfn.XLOOKUP($H357,'FY22 Billing Rates'!$A$2:$A$13,'FY22 Billing Rates'!$C$2:$C$13,,0)*P357*3</f>
        <v>1040.04</v>
      </c>
      <c r="R357" s="60"/>
      <c r="S357" s="60">
        <v>642</v>
      </c>
      <c r="T357" s="61">
        <f>_xlfn.XLOOKUP($H357,'FY22 Billing Rates'!$A$2:$A$13,'FY22 Billing Rates'!$C$2:$C$13,,0)*S357*3</f>
        <v>1040.04</v>
      </c>
      <c r="U357" s="64"/>
      <c r="V357" s="64">
        <v>642</v>
      </c>
      <c r="W357" s="65">
        <f>_xlfn.XLOOKUP($H357,'FY22 Billing Rates'!$A$2:$A$13,'FY22 Billing Rates'!$C$2:$C$13,,0)*V357*3</f>
        <v>1040.04</v>
      </c>
      <c r="X357" s="51">
        <f t="shared" si="18"/>
        <v>4160.16</v>
      </c>
    </row>
    <row r="358" spans="1:24" s="3" customFormat="1" outlineLevel="2" x14ac:dyDescent="0.25">
      <c r="A358" s="16"/>
      <c r="B358" s="12" t="s">
        <v>152</v>
      </c>
      <c r="C358" s="13">
        <v>4162</v>
      </c>
      <c r="D358" s="14">
        <v>66</v>
      </c>
      <c r="E358" s="12" t="s">
        <v>153</v>
      </c>
      <c r="F358" s="12" t="s">
        <v>52</v>
      </c>
      <c r="G358" s="15">
        <v>9</v>
      </c>
      <c r="H358" s="15">
        <v>9</v>
      </c>
      <c r="I358" s="91"/>
      <c r="J358" s="64">
        <v>165</v>
      </c>
      <c r="K358" s="65">
        <f>_xlfn.XLOOKUP($H358,'FY21 Billing Rates'!$A$2:$A$13,'FY21 Billing Rates'!$C$2:$C$13,,0)*J358*3</f>
        <v>267.3</v>
      </c>
      <c r="L358" s="47"/>
      <c r="M358" s="47">
        <v>165</v>
      </c>
      <c r="N358" s="49">
        <f>_xlfn.XLOOKUP($H358,'FY22 Billing Rates'!$A$2:$A$13,'FY22 Billing Rates'!$C$2:$C$13,,0)*M358*3</f>
        <v>267.3</v>
      </c>
      <c r="O358" s="55"/>
      <c r="P358" s="55">
        <v>165</v>
      </c>
      <c r="Q358" s="56">
        <f>_xlfn.XLOOKUP($H358,'FY22 Billing Rates'!$A$2:$A$13,'FY22 Billing Rates'!$C$2:$C$13,,0)*P358*3</f>
        <v>267.3</v>
      </c>
      <c r="R358" s="60"/>
      <c r="S358" s="60">
        <v>165</v>
      </c>
      <c r="T358" s="61">
        <f>_xlfn.XLOOKUP($H358,'FY22 Billing Rates'!$A$2:$A$13,'FY22 Billing Rates'!$C$2:$C$13,,0)*S358*3</f>
        <v>267.3</v>
      </c>
      <c r="U358" s="64"/>
      <c r="V358" s="64">
        <v>165</v>
      </c>
      <c r="W358" s="65">
        <f>_xlfn.XLOOKUP($H358,'FY22 Billing Rates'!$A$2:$A$13,'FY22 Billing Rates'!$C$2:$C$13,,0)*V358*3</f>
        <v>267.3</v>
      </c>
      <c r="X358" s="51">
        <f t="shared" si="18"/>
        <v>1069.2</v>
      </c>
    </row>
    <row r="359" spans="1:24" s="3" customFormat="1" outlineLevel="2" x14ac:dyDescent="0.25">
      <c r="A359" s="16"/>
      <c r="B359" s="12" t="s">
        <v>154</v>
      </c>
      <c r="C359" s="13">
        <v>4171</v>
      </c>
      <c r="D359" s="14">
        <v>4</v>
      </c>
      <c r="E359" s="12" t="s">
        <v>155</v>
      </c>
      <c r="F359" s="12" t="s">
        <v>52</v>
      </c>
      <c r="G359" s="15">
        <v>9</v>
      </c>
      <c r="H359" s="15">
        <v>9</v>
      </c>
      <c r="I359" s="91"/>
      <c r="J359" s="64">
        <v>25754</v>
      </c>
      <c r="K359" s="65">
        <f>_xlfn.XLOOKUP($H359,'FY21 Billing Rates'!$A$2:$A$13,'FY21 Billing Rates'!$C$2:$C$13,,0)*J359*3</f>
        <v>41721.480000000003</v>
      </c>
      <c r="L359" s="47"/>
      <c r="M359" s="47">
        <v>31127</v>
      </c>
      <c r="N359" s="49">
        <f>_xlfn.XLOOKUP($H359,'FY22 Billing Rates'!$A$2:$A$13,'FY22 Billing Rates'!$C$2:$C$13,,0)*M359*3</f>
        <v>50425.740000000005</v>
      </c>
      <c r="O359" s="55"/>
      <c r="P359" s="55">
        <v>31127</v>
      </c>
      <c r="Q359" s="56">
        <f>_xlfn.XLOOKUP($H359,'FY22 Billing Rates'!$A$2:$A$13,'FY22 Billing Rates'!$C$2:$C$13,,0)*P359*3</f>
        <v>50425.740000000005</v>
      </c>
      <c r="R359" s="60"/>
      <c r="S359" s="60">
        <v>31127</v>
      </c>
      <c r="T359" s="61">
        <f>_xlfn.XLOOKUP($H359,'FY22 Billing Rates'!$A$2:$A$13,'FY22 Billing Rates'!$C$2:$C$13,,0)*S359*3</f>
        <v>50425.740000000005</v>
      </c>
      <c r="U359" s="64"/>
      <c r="V359" s="64">
        <v>31127</v>
      </c>
      <c r="W359" s="65">
        <f>_xlfn.XLOOKUP($H359,'FY22 Billing Rates'!$A$2:$A$13,'FY22 Billing Rates'!$C$2:$C$13,,0)*V359*3</f>
        <v>50425.740000000005</v>
      </c>
      <c r="X359" s="51">
        <f t="shared" si="18"/>
        <v>201702.96000000002</v>
      </c>
    </row>
    <row r="360" spans="1:24" s="3" customFormat="1" outlineLevel="2" x14ac:dyDescent="0.25">
      <c r="A360" s="16"/>
      <c r="B360" s="12" t="s">
        <v>154</v>
      </c>
      <c r="C360" s="13">
        <v>4171</v>
      </c>
      <c r="D360" s="14">
        <v>17</v>
      </c>
      <c r="E360" s="12" t="s">
        <v>155</v>
      </c>
      <c r="F360" s="12" t="s">
        <v>52</v>
      </c>
      <c r="G360" s="15">
        <v>9</v>
      </c>
      <c r="H360" s="15">
        <v>9</v>
      </c>
      <c r="I360" s="91"/>
      <c r="J360" s="64">
        <v>309</v>
      </c>
      <c r="K360" s="65">
        <f>_xlfn.XLOOKUP($H360,'FY21 Billing Rates'!$A$2:$A$13,'FY21 Billing Rates'!$C$2:$C$13,,0)*J360*3</f>
        <v>500.58000000000004</v>
      </c>
      <c r="L360" s="47"/>
      <c r="M360" s="47">
        <v>309</v>
      </c>
      <c r="N360" s="49">
        <f>_xlfn.XLOOKUP($H360,'FY22 Billing Rates'!$A$2:$A$13,'FY22 Billing Rates'!$C$2:$C$13,,0)*M360*3</f>
        <v>500.58000000000004</v>
      </c>
      <c r="O360" s="55"/>
      <c r="P360" s="55">
        <v>309</v>
      </c>
      <c r="Q360" s="56">
        <f>_xlfn.XLOOKUP($H360,'FY22 Billing Rates'!$A$2:$A$13,'FY22 Billing Rates'!$C$2:$C$13,,0)*P360*3</f>
        <v>500.58000000000004</v>
      </c>
      <c r="R360" s="60"/>
      <c r="S360" s="60">
        <v>309</v>
      </c>
      <c r="T360" s="61">
        <f>_xlfn.XLOOKUP($H360,'FY22 Billing Rates'!$A$2:$A$13,'FY22 Billing Rates'!$C$2:$C$13,,0)*S360*3</f>
        <v>500.58000000000004</v>
      </c>
      <c r="U360" s="64"/>
      <c r="V360" s="64">
        <v>309</v>
      </c>
      <c r="W360" s="65">
        <f>_xlfn.XLOOKUP($H360,'FY22 Billing Rates'!$A$2:$A$13,'FY22 Billing Rates'!$C$2:$C$13,,0)*V360*3</f>
        <v>500.58000000000004</v>
      </c>
      <c r="X360" s="51">
        <f t="shared" si="18"/>
        <v>2002.3200000000002</v>
      </c>
    </row>
    <row r="361" spans="1:24" s="3" customFormat="1" outlineLevel="2" x14ac:dyDescent="0.25">
      <c r="A361" s="16"/>
      <c r="B361" s="12" t="s">
        <v>154</v>
      </c>
      <c r="C361" s="13">
        <v>4171</v>
      </c>
      <c r="D361" s="14">
        <v>35</v>
      </c>
      <c r="E361" s="12" t="s">
        <v>155</v>
      </c>
      <c r="F361" s="12" t="s">
        <v>52</v>
      </c>
      <c r="G361" s="15">
        <v>9</v>
      </c>
      <c r="H361" s="15">
        <v>9</v>
      </c>
      <c r="I361" s="91"/>
      <c r="J361" s="64">
        <v>927</v>
      </c>
      <c r="K361" s="65">
        <f>_xlfn.XLOOKUP($H361,'FY21 Billing Rates'!$A$2:$A$13,'FY21 Billing Rates'!$C$2:$C$13,,0)*J361*3</f>
        <v>1501.7400000000002</v>
      </c>
      <c r="L361" s="47"/>
      <c r="M361" s="47">
        <v>927</v>
      </c>
      <c r="N361" s="49">
        <f>_xlfn.XLOOKUP($H361,'FY22 Billing Rates'!$A$2:$A$13,'FY22 Billing Rates'!$C$2:$C$13,,0)*M361*3</f>
        <v>1501.7400000000002</v>
      </c>
      <c r="O361" s="55"/>
      <c r="P361" s="55">
        <v>927</v>
      </c>
      <c r="Q361" s="56">
        <f>_xlfn.XLOOKUP($H361,'FY22 Billing Rates'!$A$2:$A$13,'FY22 Billing Rates'!$C$2:$C$13,,0)*P361*3</f>
        <v>1501.7400000000002</v>
      </c>
      <c r="R361" s="60"/>
      <c r="S361" s="60">
        <v>927</v>
      </c>
      <c r="T361" s="61">
        <f>_xlfn.XLOOKUP($H361,'FY22 Billing Rates'!$A$2:$A$13,'FY22 Billing Rates'!$C$2:$C$13,,0)*S361*3</f>
        <v>1501.7400000000002</v>
      </c>
      <c r="U361" s="64"/>
      <c r="V361" s="64">
        <v>927</v>
      </c>
      <c r="W361" s="65">
        <f>_xlfn.XLOOKUP($H361,'FY22 Billing Rates'!$A$2:$A$13,'FY22 Billing Rates'!$C$2:$C$13,,0)*V361*3</f>
        <v>1501.7400000000002</v>
      </c>
      <c r="X361" s="51">
        <f t="shared" si="18"/>
        <v>6006.9600000000009</v>
      </c>
    </row>
    <row r="362" spans="1:24" s="3" customFormat="1" outlineLevel="2" x14ac:dyDescent="0.25">
      <c r="A362" s="16"/>
      <c r="B362" s="12" t="s">
        <v>156</v>
      </c>
      <c r="C362" s="13">
        <v>4173</v>
      </c>
      <c r="D362" s="14">
        <v>4</v>
      </c>
      <c r="E362" s="12" t="s">
        <v>157</v>
      </c>
      <c r="F362" s="12" t="s">
        <v>52</v>
      </c>
      <c r="G362" s="15">
        <v>9</v>
      </c>
      <c r="H362" s="15">
        <v>9</v>
      </c>
      <c r="I362" s="91"/>
      <c r="J362" s="64">
        <v>4696</v>
      </c>
      <c r="K362" s="65">
        <f>_xlfn.XLOOKUP($H362,'FY21 Billing Rates'!$A$2:$A$13,'FY21 Billing Rates'!$C$2:$C$13,,0)*J362*3</f>
        <v>7607.52</v>
      </c>
      <c r="L362" s="47"/>
      <c r="M362" s="47">
        <v>6224</v>
      </c>
      <c r="N362" s="49">
        <f>_xlfn.XLOOKUP($H362,'FY22 Billing Rates'!$A$2:$A$13,'FY22 Billing Rates'!$C$2:$C$13,,0)*M362*3</f>
        <v>10082.880000000001</v>
      </c>
      <c r="O362" s="55"/>
      <c r="P362" s="55">
        <v>6224</v>
      </c>
      <c r="Q362" s="56">
        <f>_xlfn.XLOOKUP($H362,'FY22 Billing Rates'!$A$2:$A$13,'FY22 Billing Rates'!$C$2:$C$13,,0)*P362*3</f>
        <v>10082.880000000001</v>
      </c>
      <c r="R362" s="60"/>
      <c r="S362" s="60">
        <v>6224</v>
      </c>
      <c r="T362" s="61">
        <f>_xlfn.XLOOKUP($H362,'FY22 Billing Rates'!$A$2:$A$13,'FY22 Billing Rates'!$C$2:$C$13,,0)*S362*3</f>
        <v>10082.880000000001</v>
      </c>
      <c r="U362" s="64"/>
      <c r="V362" s="64">
        <v>6224</v>
      </c>
      <c r="W362" s="65">
        <f>_xlfn.XLOOKUP($H362,'FY22 Billing Rates'!$A$2:$A$13,'FY22 Billing Rates'!$C$2:$C$13,,0)*V362*3</f>
        <v>10082.880000000001</v>
      </c>
      <c r="X362" s="51">
        <f t="shared" si="18"/>
        <v>40331.520000000004</v>
      </c>
    </row>
    <row r="363" spans="1:24" s="3" customFormat="1" outlineLevel="2" x14ac:dyDescent="0.25">
      <c r="A363" s="16"/>
      <c r="B363" s="12" t="s">
        <v>156</v>
      </c>
      <c r="C363" s="13">
        <v>4173</v>
      </c>
      <c r="D363" s="14">
        <v>11</v>
      </c>
      <c r="E363" s="12" t="s">
        <v>157</v>
      </c>
      <c r="F363" s="12" t="s">
        <v>52</v>
      </c>
      <c r="G363" s="15">
        <v>9</v>
      </c>
      <c r="H363" s="15">
        <v>9</v>
      </c>
      <c r="I363" s="91"/>
      <c r="J363" s="64">
        <v>183</v>
      </c>
      <c r="K363" s="65">
        <f>_xlfn.XLOOKUP($H363,'FY21 Billing Rates'!$A$2:$A$13,'FY21 Billing Rates'!$C$2:$C$13,,0)*J363*3</f>
        <v>296.46000000000004</v>
      </c>
      <c r="L363" s="47"/>
      <c r="M363" s="47">
        <v>183</v>
      </c>
      <c r="N363" s="49">
        <f>_xlfn.XLOOKUP($H363,'FY22 Billing Rates'!$A$2:$A$13,'FY22 Billing Rates'!$C$2:$C$13,,0)*M363*3</f>
        <v>296.46000000000004</v>
      </c>
      <c r="O363" s="55"/>
      <c r="P363" s="55">
        <v>183</v>
      </c>
      <c r="Q363" s="56">
        <f>_xlfn.XLOOKUP($H363,'FY22 Billing Rates'!$A$2:$A$13,'FY22 Billing Rates'!$C$2:$C$13,,0)*P363*3</f>
        <v>296.46000000000004</v>
      </c>
      <c r="R363" s="60"/>
      <c r="S363" s="60">
        <v>183</v>
      </c>
      <c r="T363" s="61">
        <f>_xlfn.XLOOKUP($H363,'FY22 Billing Rates'!$A$2:$A$13,'FY22 Billing Rates'!$C$2:$C$13,,0)*S363*3</f>
        <v>296.46000000000004</v>
      </c>
      <c r="U363" s="64"/>
      <c r="V363" s="64">
        <v>183</v>
      </c>
      <c r="W363" s="65">
        <f>_xlfn.XLOOKUP($H363,'FY22 Billing Rates'!$A$2:$A$13,'FY22 Billing Rates'!$C$2:$C$13,,0)*V363*3</f>
        <v>296.46000000000004</v>
      </c>
      <c r="X363" s="51">
        <f t="shared" si="18"/>
        <v>1185.8400000000001</v>
      </c>
    </row>
    <row r="364" spans="1:24" s="3" customFormat="1" outlineLevel="2" x14ac:dyDescent="0.25">
      <c r="A364" s="16"/>
      <c r="B364" s="12" t="s">
        <v>156</v>
      </c>
      <c r="C364" s="13">
        <v>4173</v>
      </c>
      <c r="D364" s="14">
        <v>21</v>
      </c>
      <c r="E364" s="12" t="s">
        <v>157</v>
      </c>
      <c r="F364" s="12" t="s">
        <v>52</v>
      </c>
      <c r="G364" s="15">
        <v>9</v>
      </c>
      <c r="H364" s="15">
        <v>9</v>
      </c>
      <c r="I364" s="91"/>
      <c r="J364" s="64">
        <v>305</v>
      </c>
      <c r="K364" s="65">
        <f>_xlfn.XLOOKUP($H364,'FY21 Billing Rates'!$A$2:$A$13,'FY21 Billing Rates'!$C$2:$C$13,,0)*J364*3</f>
        <v>494.1</v>
      </c>
      <c r="L364" s="47"/>
      <c r="M364" s="47">
        <v>305</v>
      </c>
      <c r="N364" s="49">
        <f>_xlfn.XLOOKUP($H364,'FY22 Billing Rates'!$A$2:$A$13,'FY22 Billing Rates'!$C$2:$C$13,,0)*M364*3</f>
        <v>494.1</v>
      </c>
      <c r="O364" s="55"/>
      <c r="P364" s="55">
        <v>305</v>
      </c>
      <c r="Q364" s="56">
        <f>_xlfn.XLOOKUP($H364,'FY22 Billing Rates'!$A$2:$A$13,'FY22 Billing Rates'!$C$2:$C$13,,0)*P364*3</f>
        <v>494.1</v>
      </c>
      <c r="R364" s="60"/>
      <c r="S364" s="60">
        <v>305</v>
      </c>
      <c r="T364" s="61">
        <f>_xlfn.XLOOKUP($H364,'FY22 Billing Rates'!$A$2:$A$13,'FY22 Billing Rates'!$C$2:$C$13,,0)*S364*3</f>
        <v>494.1</v>
      </c>
      <c r="U364" s="64"/>
      <c r="V364" s="64">
        <v>305</v>
      </c>
      <c r="W364" s="65">
        <f>_xlfn.XLOOKUP($H364,'FY22 Billing Rates'!$A$2:$A$13,'FY22 Billing Rates'!$C$2:$C$13,,0)*V364*3</f>
        <v>494.1</v>
      </c>
      <c r="X364" s="51">
        <f t="shared" si="18"/>
        <v>1976.4</v>
      </c>
    </row>
    <row r="365" spans="1:24" s="3" customFormat="1" outlineLevel="2" x14ac:dyDescent="0.25">
      <c r="A365" s="16"/>
      <c r="B365" s="12" t="s">
        <v>156</v>
      </c>
      <c r="C365" s="13">
        <v>4173</v>
      </c>
      <c r="D365" s="14">
        <v>63</v>
      </c>
      <c r="E365" s="12" t="s">
        <v>157</v>
      </c>
      <c r="F365" s="12" t="s">
        <v>52</v>
      </c>
      <c r="G365" s="15">
        <v>9</v>
      </c>
      <c r="H365" s="15">
        <v>9</v>
      </c>
      <c r="I365" s="91"/>
      <c r="J365" s="64">
        <v>305</v>
      </c>
      <c r="K365" s="65">
        <f>_xlfn.XLOOKUP($H365,'FY21 Billing Rates'!$A$2:$A$13,'FY21 Billing Rates'!$C$2:$C$13,,0)*J365*3</f>
        <v>494.1</v>
      </c>
      <c r="L365" s="47"/>
      <c r="M365" s="47">
        <v>305</v>
      </c>
      <c r="N365" s="49">
        <f>_xlfn.XLOOKUP($H365,'FY22 Billing Rates'!$A$2:$A$13,'FY22 Billing Rates'!$C$2:$C$13,,0)*M365*3</f>
        <v>494.1</v>
      </c>
      <c r="O365" s="55"/>
      <c r="P365" s="55">
        <v>305</v>
      </c>
      <c r="Q365" s="56">
        <f>_xlfn.XLOOKUP($H365,'FY22 Billing Rates'!$A$2:$A$13,'FY22 Billing Rates'!$C$2:$C$13,,0)*P365*3</f>
        <v>494.1</v>
      </c>
      <c r="R365" s="60"/>
      <c r="S365" s="60">
        <v>305</v>
      </c>
      <c r="T365" s="61">
        <f>_xlfn.XLOOKUP($H365,'FY22 Billing Rates'!$A$2:$A$13,'FY22 Billing Rates'!$C$2:$C$13,,0)*S365*3</f>
        <v>494.1</v>
      </c>
      <c r="U365" s="64"/>
      <c r="V365" s="64">
        <v>305</v>
      </c>
      <c r="W365" s="65">
        <f>_xlfn.XLOOKUP($H365,'FY22 Billing Rates'!$A$2:$A$13,'FY22 Billing Rates'!$C$2:$C$13,,0)*V365*3</f>
        <v>494.1</v>
      </c>
      <c r="X365" s="51">
        <f t="shared" si="18"/>
        <v>1976.4</v>
      </c>
    </row>
    <row r="366" spans="1:24" s="3" customFormat="1" outlineLevel="2" x14ac:dyDescent="0.25">
      <c r="A366" s="16"/>
      <c r="B366" s="12" t="s">
        <v>156</v>
      </c>
      <c r="C366" s="13">
        <v>4173</v>
      </c>
      <c r="D366" s="14">
        <v>65</v>
      </c>
      <c r="E366" s="12" t="s">
        <v>157</v>
      </c>
      <c r="F366" s="12" t="s">
        <v>52</v>
      </c>
      <c r="G366" s="15">
        <v>9</v>
      </c>
      <c r="H366" s="15">
        <v>9</v>
      </c>
      <c r="I366" s="91"/>
      <c r="J366" s="64">
        <v>305</v>
      </c>
      <c r="K366" s="65">
        <f>_xlfn.XLOOKUP($H366,'FY21 Billing Rates'!$A$2:$A$13,'FY21 Billing Rates'!$C$2:$C$13,,0)*J366*3</f>
        <v>494.1</v>
      </c>
      <c r="L366" s="47"/>
      <c r="M366" s="47">
        <v>305</v>
      </c>
      <c r="N366" s="49">
        <f>_xlfn.XLOOKUP($H366,'FY22 Billing Rates'!$A$2:$A$13,'FY22 Billing Rates'!$C$2:$C$13,,0)*M366*3</f>
        <v>494.1</v>
      </c>
      <c r="O366" s="55"/>
      <c r="P366" s="55">
        <v>305</v>
      </c>
      <c r="Q366" s="56">
        <f>_xlfn.XLOOKUP($H366,'FY22 Billing Rates'!$A$2:$A$13,'FY22 Billing Rates'!$C$2:$C$13,,0)*P366*3</f>
        <v>494.1</v>
      </c>
      <c r="R366" s="60"/>
      <c r="S366" s="60">
        <v>305</v>
      </c>
      <c r="T366" s="61">
        <f>_xlfn.XLOOKUP($H366,'FY22 Billing Rates'!$A$2:$A$13,'FY22 Billing Rates'!$C$2:$C$13,,0)*S366*3</f>
        <v>494.1</v>
      </c>
      <c r="U366" s="64"/>
      <c r="V366" s="64">
        <v>305</v>
      </c>
      <c r="W366" s="65">
        <f>_xlfn.XLOOKUP($H366,'FY22 Billing Rates'!$A$2:$A$13,'FY22 Billing Rates'!$C$2:$C$13,,0)*V366*3</f>
        <v>494.1</v>
      </c>
      <c r="X366" s="51">
        <f t="shared" si="18"/>
        <v>1976.4</v>
      </c>
    </row>
    <row r="367" spans="1:24" s="3" customFormat="1" outlineLevel="2" x14ac:dyDescent="0.25">
      <c r="A367" s="16"/>
      <c r="B367" s="12" t="s">
        <v>156</v>
      </c>
      <c r="C367" s="13">
        <v>4173</v>
      </c>
      <c r="D367" s="14">
        <v>66</v>
      </c>
      <c r="E367" s="12" t="s">
        <v>157</v>
      </c>
      <c r="F367" s="12" t="s">
        <v>52</v>
      </c>
      <c r="G367" s="15">
        <v>9</v>
      </c>
      <c r="H367" s="15">
        <v>9</v>
      </c>
      <c r="I367" s="91"/>
      <c r="J367" s="64">
        <v>304</v>
      </c>
      <c r="K367" s="65">
        <f>_xlfn.XLOOKUP($H367,'FY21 Billing Rates'!$A$2:$A$13,'FY21 Billing Rates'!$C$2:$C$13,,0)*J367*3</f>
        <v>492.48000000000008</v>
      </c>
      <c r="L367" s="47"/>
      <c r="M367" s="47">
        <v>317</v>
      </c>
      <c r="N367" s="49">
        <f>_xlfn.XLOOKUP($H367,'FY22 Billing Rates'!$A$2:$A$13,'FY22 Billing Rates'!$C$2:$C$13,,0)*M367*3</f>
        <v>513.54</v>
      </c>
      <c r="O367" s="55"/>
      <c r="P367" s="55">
        <v>317</v>
      </c>
      <c r="Q367" s="56">
        <f>_xlfn.XLOOKUP($H367,'FY22 Billing Rates'!$A$2:$A$13,'FY22 Billing Rates'!$C$2:$C$13,,0)*P367*3</f>
        <v>513.54</v>
      </c>
      <c r="R367" s="60"/>
      <c r="S367" s="60">
        <v>317</v>
      </c>
      <c r="T367" s="61">
        <f>_xlfn.XLOOKUP($H367,'FY22 Billing Rates'!$A$2:$A$13,'FY22 Billing Rates'!$C$2:$C$13,,0)*S367*3</f>
        <v>513.54</v>
      </c>
      <c r="U367" s="64"/>
      <c r="V367" s="64">
        <v>317</v>
      </c>
      <c r="W367" s="65">
        <f>_xlfn.XLOOKUP($H367,'FY22 Billing Rates'!$A$2:$A$13,'FY22 Billing Rates'!$C$2:$C$13,,0)*V367*3</f>
        <v>513.54</v>
      </c>
      <c r="X367" s="51">
        <f t="shared" si="18"/>
        <v>2054.16</v>
      </c>
    </row>
    <row r="368" spans="1:24" s="3" customFormat="1" outlineLevel="2" x14ac:dyDescent="0.25">
      <c r="A368" s="16"/>
      <c r="B368" s="12" t="s">
        <v>159</v>
      </c>
      <c r="C368" s="13">
        <v>4195</v>
      </c>
      <c r="D368" s="14">
        <v>66</v>
      </c>
      <c r="E368" s="12" t="s">
        <v>160</v>
      </c>
      <c r="F368" s="12" t="s">
        <v>52</v>
      </c>
      <c r="G368" s="15">
        <v>9</v>
      </c>
      <c r="H368" s="15">
        <v>9</v>
      </c>
      <c r="I368" s="91"/>
      <c r="J368" s="64">
        <v>305</v>
      </c>
      <c r="K368" s="65">
        <f>_xlfn.XLOOKUP($H368,'FY21 Billing Rates'!$A$2:$A$13,'FY21 Billing Rates'!$C$2:$C$13,,0)*J368*3</f>
        <v>494.1</v>
      </c>
      <c r="L368" s="47"/>
      <c r="M368" s="47">
        <v>305</v>
      </c>
      <c r="N368" s="49">
        <f>_xlfn.XLOOKUP($H368,'FY22 Billing Rates'!$A$2:$A$13,'FY22 Billing Rates'!$C$2:$C$13,,0)*M368*3</f>
        <v>494.1</v>
      </c>
      <c r="O368" s="55"/>
      <c r="P368" s="55">
        <v>305</v>
      </c>
      <c r="Q368" s="56">
        <f>_xlfn.XLOOKUP($H368,'FY22 Billing Rates'!$A$2:$A$13,'FY22 Billing Rates'!$C$2:$C$13,,0)*P368*3</f>
        <v>494.1</v>
      </c>
      <c r="R368" s="60"/>
      <c r="S368" s="60">
        <v>305</v>
      </c>
      <c r="T368" s="61">
        <f>_xlfn.XLOOKUP($H368,'FY22 Billing Rates'!$A$2:$A$13,'FY22 Billing Rates'!$C$2:$C$13,,0)*S368*3</f>
        <v>494.1</v>
      </c>
      <c r="U368" s="64"/>
      <c r="V368" s="64">
        <v>305</v>
      </c>
      <c r="W368" s="65">
        <f>_xlfn.XLOOKUP($H368,'FY22 Billing Rates'!$A$2:$A$13,'FY22 Billing Rates'!$C$2:$C$13,,0)*V368*3</f>
        <v>494.1</v>
      </c>
      <c r="X368" s="51">
        <f t="shared" si="18"/>
        <v>1976.4</v>
      </c>
    </row>
    <row r="369" spans="1:25" s="3" customFormat="1" outlineLevel="2" x14ac:dyDescent="0.25">
      <c r="A369" s="16"/>
      <c r="B369" s="12" t="s">
        <v>161</v>
      </c>
      <c r="C369" s="13">
        <v>4205</v>
      </c>
      <c r="D369" s="14">
        <v>4</v>
      </c>
      <c r="E369" s="12" t="s">
        <v>162</v>
      </c>
      <c r="F369" s="12" t="s">
        <v>52</v>
      </c>
      <c r="G369" s="15">
        <v>9</v>
      </c>
      <c r="H369" s="15">
        <v>9</v>
      </c>
      <c r="I369" s="91"/>
      <c r="J369" s="64">
        <v>3926</v>
      </c>
      <c r="K369" s="65">
        <f>_xlfn.XLOOKUP($H369,'FY21 Billing Rates'!$A$2:$A$13,'FY21 Billing Rates'!$C$2:$C$13,,0)*J369*3</f>
        <v>6360.12</v>
      </c>
      <c r="L369" s="47"/>
      <c r="M369" s="47">
        <v>3926</v>
      </c>
      <c r="N369" s="49">
        <f>_xlfn.XLOOKUP($H369,'FY22 Billing Rates'!$A$2:$A$13,'FY22 Billing Rates'!$C$2:$C$13,,0)*M369*3</f>
        <v>6360.12</v>
      </c>
      <c r="O369" s="55"/>
      <c r="P369" s="55">
        <v>3926</v>
      </c>
      <c r="Q369" s="56">
        <f>_xlfn.XLOOKUP($H369,'FY22 Billing Rates'!$A$2:$A$13,'FY22 Billing Rates'!$C$2:$C$13,,0)*P369*3</f>
        <v>6360.12</v>
      </c>
      <c r="R369" s="60"/>
      <c r="S369" s="60">
        <v>3926</v>
      </c>
      <c r="T369" s="61">
        <f>_xlfn.XLOOKUP($H369,'FY22 Billing Rates'!$A$2:$A$13,'FY22 Billing Rates'!$C$2:$C$13,,0)*S369*3</f>
        <v>6360.12</v>
      </c>
      <c r="U369" s="64"/>
      <c r="V369" s="64">
        <v>3926</v>
      </c>
      <c r="W369" s="65">
        <f>_xlfn.XLOOKUP($H369,'FY22 Billing Rates'!$A$2:$A$13,'FY22 Billing Rates'!$C$2:$C$13,,0)*V369*3</f>
        <v>6360.12</v>
      </c>
      <c r="X369" s="51">
        <f t="shared" si="18"/>
        <v>25440.48</v>
      </c>
    </row>
    <row r="370" spans="1:25" s="3" customFormat="1" outlineLevel="2" x14ac:dyDescent="0.25">
      <c r="A370" s="16"/>
      <c r="B370" s="12" t="s">
        <v>163</v>
      </c>
      <c r="C370" s="13">
        <v>4285</v>
      </c>
      <c r="D370" s="14">
        <v>4</v>
      </c>
      <c r="E370" s="12" t="s">
        <v>164</v>
      </c>
      <c r="F370" s="12" t="s">
        <v>52</v>
      </c>
      <c r="G370" s="15">
        <v>9</v>
      </c>
      <c r="H370" s="15">
        <v>9</v>
      </c>
      <c r="I370" s="91"/>
      <c r="J370" s="64">
        <v>416</v>
      </c>
      <c r="K370" s="65">
        <f>_xlfn.XLOOKUP($H370,'FY21 Billing Rates'!$A$2:$A$13,'FY21 Billing Rates'!$C$2:$C$13,,0)*J370*3</f>
        <v>673.92000000000007</v>
      </c>
      <c r="L370" s="47"/>
      <c r="M370" s="47">
        <v>416</v>
      </c>
      <c r="N370" s="49">
        <f>_xlfn.XLOOKUP($H370,'FY22 Billing Rates'!$A$2:$A$13,'FY22 Billing Rates'!$C$2:$C$13,,0)*M370*3</f>
        <v>673.92000000000007</v>
      </c>
      <c r="O370" s="55"/>
      <c r="P370" s="55">
        <v>416</v>
      </c>
      <c r="Q370" s="56">
        <f>_xlfn.XLOOKUP($H370,'FY22 Billing Rates'!$A$2:$A$13,'FY22 Billing Rates'!$C$2:$C$13,,0)*P370*3</f>
        <v>673.92000000000007</v>
      </c>
      <c r="R370" s="60"/>
      <c r="S370" s="60">
        <v>416</v>
      </c>
      <c r="T370" s="61">
        <f>_xlfn.XLOOKUP($H370,'FY22 Billing Rates'!$A$2:$A$13,'FY22 Billing Rates'!$C$2:$C$13,,0)*S370*3</f>
        <v>673.92000000000007</v>
      </c>
      <c r="U370" s="64"/>
      <c r="V370" s="64">
        <v>416</v>
      </c>
      <c r="W370" s="65">
        <f>_xlfn.XLOOKUP($H370,'FY22 Billing Rates'!$A$2:$A$13,'FY22 Billing Rates'!$C$2:$C$13,,0)*V370*3</f>
        <v>673.92000000000007</v>
      </c>
      <c r="X370" s="51">
        <f t="shared" si="18"/>
        <v>2695.6800000000003</v>
      </c>
    </row>
    <row r="371" spans="1:25" s="3" customFormat="1" hidden="1" outlineLevel="2" x14ac:dyDescent="0.25">
      <c r="A371" s="16"/>
      <c r="B371" s="12" t="s">
        <v>165</v>
      </c>
      <c r="C371" s="13">
        <v>4460</v>
      </c>
      <c r="D371" s="14">
        <v>4</v>
      </c>
      <c r="E371" s="12" t="s">
        <v>167</v>
      </c>
      <c r="F371" s="12" t="s">
        <v>52</v>
      </c>
      <c r="G371" s="15">
        <v>9</v>
      </c>
      <c r="H371" s="15">
        <v>9</v>
      </c>
      <c r="I371" s="91"/>
      <c r="J371" s="64">
        <v>165</v>
      </c>
      <c r="K371" s="65">
        <f>_xlfn.XLOOKUP($H371,'FY21 Billing Rates'!$A$2:$A$13,'FY21 Billing Rates'!$C$2:$C$13,,0)*J371*3</f>
        <v>267.3</v>
      </c>
      <c r="L371" s="47"/>
      <c r="M371" s="47"/>
      <c r="N371" s="49">
        <f>_xlfn.XLOOKUP($H371,'FY22 Billing Rates'!$A$2:$A$13,'FY22 Billing Rates'!$C$2:$C$13,,0)*M371*3</f>
        <v>0</v>
      </c>
      <c r="O371" s="55"/>
      <c r="P371" s="55"/>
      <c r="Q371" s="56">
        <f>_xlfn.XLOOKUP($H371,'FY22 Billing Rates'!$A$2:$A$13,'FY22 Billing Rates'!$C$2:$C$13,,0)*P371*3</f>
        <v>0</v>
      </c>
      <c r="R371" s="60"/>
      <c r="S371" s="60"/>
      <c r="T371" s="61">
        <f>_xlfn.XLOOKUP($H371,'FY22 Billing Rates'!$A$2:$A$13,'FY22 Billing Rates'!$C$2:$C$13,,0)*S371*3</f>
        <v>0</v>
      </c>
      <c r="U371" s="64"/>
      <c r="V371" s="64"/>
      <c r="W371" s="65">
        <f>_xlfn.XLOOKUP($H371,'FY22 Billing Rates'!$A$2:$A$13,'FY22 Billing Rates'!$C$2:$C$13,,0)*V371*3</f>
        <v>0</v>
      </c>
      <c r="X371" s="51">
        <f t="shared" si="18"/>
        <v>0</v>
      </c>
    </row>
    <row r="372" spans="1:25" s="3" customFormat="1" outlineLevel="2" x14ac:dyDescent="0.25">
      <c r="A372" s="16"/>
      <c r="B372" s="12" t="s">
        <v>165</v>
      </c>
      <c r="C372" s="13">
        <v>4466</v>
      </c>
      <c r="D372" s="14">
        <v>4</v>
      </c>
      <c r="E372" s="12" t="s">
        <v>167</v>
      </c>
      <c r="F372" s="12" t="s">
        <v>52</v>
      </c>
      <c r="G372" s="15">
        <v>9</v>
      </c>
      <c r="H372" s="15">
        <v>9</v>
      </c>
      <c r="I372" s="91"/>
      <c r="J372" s="64">
        <v>140</v>
      </c>
      <c r="K372" s="65">
        <f>_xlfn.XLOOKUP($H372,'FY21 Billing Rates'!$A$2:$A$13,'FY21 Billing Rates'!$C$2:$C$13,,0)*J372*3</f>
        <v>226.8</v>
      </c>
      <c r="L372" s="47"/>
      <c r="M372" s="47">
        <v>305</v>
      </c>
      <c r="N372" s="49">
        <f>_xlfn.XLOOKUP($H372,'FY22 Billing Rates'!$A$2:$A$13,'FY22 Billing Rates'!$C$2:$C$13,,0)*M372*3</f>
        <v>494.1</v>
      </c>
      <c r="O372" s="55"/>
      <c r="P372" s="55">
        <v>305</v>
      </c>
      <c r="Q372" s="56">
        <f>_xlfn.XLOOKUP($H372,'FY22 Billing Rates'!$A$2:$A$13,'FY22 Billing Rates'!$C$2:$C$13,,0)*P372*3</f>
        <v>494.1</v>
      </c>
      <c r="R372" s="60"/>
      <c r="S372" s="60">
        <v>305</v>
      </c>
      <c r="T372" s="61">
        <f>_xlfn.XLOOKUP($H372,'FY22 Billing Rates'!$A$2:$A$13,'FY22 Billing Rates'!$C$2:$C$13,,0)*S372*3</f>
        <v>494.1</v>
      </c>
      <c r="U372" s="64"/>
      <c r="V372" s="64">
        <v>305</v>
      </c>
      <c r="W372" s="65">
        <f>_xlfn.XLOOKUP($H372,'FY22 Billing Rates'!$A$2:$A$13,'FY22 Billing Rates'!$C$2:$C$13,,0)*V372*3</f>
        <v>494.1</v>
      </c>
      <c r="X372" s="51">
        <f t="shared" si="18"/>
        <v>1976.4</v>
      </c>
    </row>
    <row r="373" spans="1:25" s="3" customFormat="1" outlineLevel="1" x14ac:dyDescent="0.25">
      <c r="A373" s="128"/>
      <c r="B373" s="129"/>
      <c r="C373" s="130"/>
      <c r="D373" s="131"/>
      <c r="E373" s="129"/>
      <c r="F373" s="137" t="s">
        <v>237</v>
      </c>
      <c r="G373" s="132"/>
      <c r="H373" s="132"/>
      <c r="I373" s="133">
        <v>120490</v>
      </c>
      <c r="J373" s="134"/>
      <c r="K373" s="135"/>
      <c r="L373" s="134"/>
      <c r="M373" s="134">
        <f>SUBTOTAL(9,M329:M372)</f>
        <v>137494</v>
      </c>
      <c r="N373" s="135"/>
      <c r="O373" s="134"/>
      <c r="P373" s="134">
        <f>SUBTOTAL(9,P329:P372)</f>
        <v>137494</v>
      </c>
      <c r="Q373" s="135"/>
      <c r="R373" s="134"/>
      <c r="S373" s="134">
        <f>SUBTOTAL(9,S329:S372)</f>
        <v>137494</v>
      </c>
      <c r="T373" s="135"/>
      <c r="U373" s="134"/>
      <c r="V373" s="134">
        <f>SUBTOTAL(9,V329:V372)</f>
        <v>137494</v>
      </c>
      <c r="W373" s="135"/>
      <c r="X373" s="136"/>
      <c r="Y373" s="3" t="s">
        <v>392</v>
      </c>
    </row>
    <row r="374" spans="1:25" s="3" customFormat="1" outlineLevel="2" x14ac:dyDescent="0.25">
      <c r="A374" s="16"/>
      <c r="B374" s="12" t="s">
        <v>175</v>
      </c>
      <c r="C374" s="13">
        <v>4735</v>
      </c>
      <c r="D374" s="14">
        <v>4</v>
      </c>
      <c r="E374" s="12" t="s">
        <v>187</v>
      </c>
      <c r="F374" s="12" t="s">
        <v>188</v>
      </c>
      <c r="G374" s="15">
        <v>1</v>
      </c>
      <c r="H374" s="15">
        <v>1</v>
      </c>
      <c r="I374" s="91"/>
      <c r="J374" s="64">
        <v>23425</v>
      </c>
      <c r="K374" s="65">
        <f>_xlfn.XLOOKUP($H374,'FY21 Billing Rates'!$A$2:$A$13,'FY21 Billing Rates'!$C$2:$C$13,,0)*J374*3</f>
        <v>77161.950000000012</v>
      </c>
      <c r="L374" s="47"/>
      <c r="M374" s="47">
        <v>22310</v>
      </c>
      <c r="N374" s="49">
        <f>_xlfn.XLOOKUP($H374,'FY22 Billing Rates'!$A$2:$A$13,'FY22 Billing Rates'!$C$2:$C$13,,0)*M374*3</f>
        <v>64319.729999999996</v>
      </c>
      <c r="O374" s="55"/>
      <c r="P374" s="55">
        <v>22310</v>
      </c>
      <c r="Q374" s="56">
        <f>_xlfn.XLOOKUP($H374,'FY22 Billing Rates'!$A$2:$A$13,'FY22 Billing Rates'!$C$2:$C$13,,0)*P374*3</f>
        <v>64319.729999999996</v>
      </c>
      <c r="R374" s="60"/>
      <c r="S374" s="60">
        <v>22310</v>
      </c>
      <c r="T374" s="61">
        <f>_xlfn.XLOOKUP($H374,'FY22 Billing Rates'!$A$2:$A$13,'FY22 Billing Rates'!$C$2:$C$13,,0)*S374*3</f>
        <v>64319.729999999996</v>
      </c>
      <c r="U374" s="64"/>
      <c r="V374" s="64">
        <v>22310</v>
      </c>
      <c r="W374" s="65">
        <f>_xlfn.XLOOKUP($H374,'FY22 Billing Rates'!$A$2:$A$13,'FY22 Billing Rates'!$C$2:$C$13,,0)*V374*3</f>
        <v>64319.729999999996</v>
      </c>
      <c r="X374" s="51">
        <f>N374+Q374+T374+W374</f>
        <v>257278.91999999998</v>
      </c>
    </row>
    <row r="375" spans="1:25" s="11" customFormat="1" outlineLevel="2" x14ac:dyDescent="0.25">
      <c r="A375" s="16"/>
      <c r="B375" s="12" t="s">
        <v>175</v>
      </c>
      <c r="C375" s="13">
        <v>4740</v>
      </c>
      <c r="D375" s="14">
        <v>4</v>
      </c>
      <c r="E375" s="12" t="s">
        <v>191</v>
      </c>
      <c r="F375" s="12" t="s">
        <v>188</v>
      </c>
      <c r="G375" s="15">
        <v>1</v>
      </c>
      <c r="H375" s="15">
        <v>1</v>
      </c>
      <c r="I375" s="91"/>
      <c r="J375" s="64">
        <v>143</v>
      </c>
      <c r="K375" s="65">
        <f>_xlfn.XLOOKUP($H375,'FY21 Billing Rates'!$A$2:$A$13,'FY21 Billing Rates'!$C$2:$C$13,,0)*J375*3</f>
        <v>471.04200000000003</v>
      </c>
      <c r="L375" s="47"/>
      <c r="M375" s="47">
        <v>1258</v>
      </c>
      <c r="N375" s="49">
        <f>_xlfn.XLOOKUP($H375,'FY22 Billing Rates'!$A$2:$A$13,'FY22 Billing Rates'!$C$2:$C$13,,0)*M375*3</f>
        <v>3626.8139999999994</v>
      </c>
      <c r="O375" s="55"/>
      <c r="P375" s="55">
        <v>1258</v>
      </c>
      <c r="Q375" s="56">
        <f>_xlfn.XLOOKUP($H375,'FY22 Billing Rates'!$A$2:$A$13,'FY22 Billing Rates'!$C$2:$C$13,,0)*P375*3</f>
        <v>3626.8139999999994</v>
      </c>
      <c r="R375" s="60"/>
      <c r="S375" s="60">
        <v>1258</v>
      </c>
      <c r="T375" s="61">
        <f>_xlfn.XLOOKUP($H375,'FY22 Billing Rates'!$A$2:$A$13,'FY22 Billing Rates'!$C$2:$C$13,,0)*S375*3</f>
        <v>3626.8139999999994</v>
      </c>
      <c r="U375" s="64"/>
      <c r="V375" s="64">
        <v>1258</v>
      </c>
      <c r="W375" s="65">
        <f>_xlfn.XLOOKUP($H375,'FY22 Billing Rates'!$A$2:$A$13,'FY22 Billing Rates'!$C$2:$C$13,,0)*V375*3</f>
        <v>3626.8139999999994</v>
      </c>
      <c r="X375" s="51">
        <f>N375+Q375+T375+W375</f>
        <v>14507.255999999998</v>
      </c>
    </row>
    <row r="376" spans="1:25" s="11" customFormat="1" outlineLevel="1" x14ac:dyDescent="0.25">
      <c r="A376" s="128"/>
      <c r="B376" s="129"/>
      <c r="C376" s="130"/>
      <c r="D376" s="131"/>
      <c r="E376" s="129"/>
      <c r="F376" s="137" t="s">
        <v>238</v>
      </c>
      <c r="G376" s="132"/>
      <c r="H376" s="132"/>
      <c r="I376" s="133">
        <v>23568</v>
      </c>
      <c r="J376" s="134"/>
      <c r="K376" s="135"/>
      <c r="L376" s="134"/>
      <c r="M376" s="134">
        <f>SUBTOTAL(9,M374:M375)</f>
        <v>23568</v>
      </c>
      <c r="N376" s="135"/>
      <c r="O376" s="134"/>
      <c r="P376" s="134">
        <f>SUBTOTAL(9,P374:P375)</f>
        <v>23568</v>
      </c>
      <c r="Q376" s="135"/>
      <c r="R376" s="134"/>
      <c r="S376" s="134">
        <f>SUBTOTAL(9,S374:S375)</f>
        <v>23568</v>
      </c>
      <c r="T376" s="135"/>
      <c r="U376" s="134"/>
      <c r="V376" s="134">
        <f>SUBTOTAL(9,V374:V375)</f>
        <v>23568</v>
      </c>
      <c r="W376" s="135"/>
      <c r="X376" s="136"/>
      <c r="Y376" s="11" t="s">
        <v>392</v>
      </c>
    </row>
    <row r="377" spans="1:25" s="3" customFormat="1" outlineLevel="2" x14ac:dyDescent="0.25">
      <c r="A377" s="16"/>
      <c r="B377" s="12" t="s">
        <v>175</v>
      </c>
      <c r="C377" s="13">
        <v>4735</v>
      </c>
      <c r="D377" s="14">
        <v>4</v>
      </c>
      <c r="E377" s="12" t="s">
        <v>187</v>
      </c>
      <c r="F377" s="12" t="s">
        <v>189</v>
      </c>
      <c r="G377" s="15">
        <v>1</v>
      </c>
      <c r="H377" s="15">
        <v>1</v>
      </c>
      <c r="I377" s="91"/>
      <c r="J377" s="64">
        <v>744</v>
      </c>
      <c r="K377" s="65">
        <f>_xlfn.XLOOKUP($H377,'FY21 Billing Rates'!$A$2:$A$13,'FY21 Billing Rates'!$C$2:$C$13,,0)*J377*3</f>
        <v>2450.7359999999999</v>
      </c>
      <c r="L377" s="47"/>
      <c r="M377" s="47">
        <v>744</v>
      </c>
      <c r="N377" s="49">
        <f>_xlfn.XLOOKUP($H377,'FY22 Billing Rates'!$A$2:$A$13,'FY22 Billing Rates'!$C$2:$C$13,,0)*M377*3</f>
        <v>2144.9519999999998</v>
      </c>
      <c r="O377" s="55"/>
      <c r="P377" s="55">
        <v>744</v>
      </c>
      <c r="Q377" s="56">
        <f>_xlfn.XLOOKUP($H377,'FY22 Billing Rates'!$A$2:$A$13,'FY22 Billing Rates'!$C$2:$C$13,,0)*P377*3</f>
        <v>2144.9519999999998</v>
      </c>
      <c r="R377" s="60"/>
      <c r="S377" s="60">
        <v>744</v>
      </c>
      <c r="T377" s="61">
        <f>_xlfn.XLOOKUP($H377,'FY22 Billing Rates'!$A$2:$A$13,'FY22 Billing Rates'!$C$2:$C$13,,0)*S377*3</f>
        <v>2144.9519999999998</v>
      </c>
      <c r="U377" s="64"/>
      <c r="V377" s="64">
        <v>744</v>
      </c>
      <c r="W377" s="65">
        <f>_xlfn.XLOOKUP($H377,'FY22 Billing Rates'!$A$2:$A$13,'FY22 Billing Rates'!$C$2:$C$13,,0)*V377*3</f>
        <v>2144.9519999999998</v>
      </c>
      <c r="X377" s="51">
        <f>N377+Q377+T377+W377</f>
        <v>8579.8079999999991</v>
      </c>
    </row>
    <row r="378" spans="1:25" s="3" customFormat="1" outlineLevel="1" x14ac:dyDescent="0.25">
      <c r="A378" s="128"/>
      <c r="B378" s="129"/>
      <c r="C378" s="130"/>
      <c r="D378" s="131"/>
      <c r="E378" s="129"/>
      <c r="F378" s="137" t="s">
        <v>239</v>
      </c>
      <c r="G378" s="132"/>
      <c r="H378" s="132"/>
      <c r="I378" s="133">
        <v>744</v>
      </c>
      <c r="J378" s="134"/>
      <c r="K378" s="135"/>
      <c r="L378" s="134"/>
      <c r="M378" s="134">
        <f>SUBTOTAL(9,M377:M377)</f>
        <v>744</v>
      </c>
      <c r="N378" s="135"/>
      <c r="O378" s="134"/>
      <c r="P378" s="134">
        <f>SUBTOTAL(9,P377:P377)</f>
        <v>744</v>
      </c>
      <c r="Q378" s="135"/>
      <c r="R378" s="134"/>
      <c r="S378" s="134">
        <f>SUBTOTAL(9,S377:S377)</f>
        <v>744</v>
      </c>
      <c r="T378" s="135"/>
      <c r="U378" s="134"/>
      <c r="V378" s="134">
        <f>SUBTOTAL(9,V377:V377)</f>
        <v>744</v>
      </c>
      <c r="W378" s="135"/>
      <c r="X378" s="136"/>
      <c r="Y378" s="3" t="s">
        <v>392</v>
      </c>
    </row>
    <row r="379" spans="1:25" s="3" customFormat="1" outlineLevel="2" x14ac:dyDescent="0.25">
      <c r="A379" s="16"/>
      <c r="B379" s="12" t="s">
        <v>175</v>
      </c>
      <c r="C379" s="13">
        <v>4735</v>
      </c>
      <c r="D379" s="14">
        <v>4</v>
      </c>
      <c r="E379" s="12" t="s">
        <v>187</v>
      </c>
      <c r="F379" s="12" t="s">
        <v>190</v>
      </c>
      <c r="G379" s="15">
        <v>1</v>
      </c>
      <c r="H379" s="15">
        <v>1</v>
      </c>
      <c r="I379" s="91"/>
      <c r="J379" s="64">
        <v>160</v>
      </c>
      <c r="K379" s="65">
        <f>_xlfn.XLOOKUP($H379,'FY21 Billing Rates'!$A$2:$A$13,'FY21 Billing Rates'!$C$2:$C$13,,0)*J379*3</f>
        <v>527.04</v>
      </c>
      <c r="L379" s="47"/>
      <c r="M379" s="47">
        <v>160</v>
      </c>
      <c r="N379" s="49">
        <f>_xlfn.XLOOKUP($H379,'FY22 Billing Rates'!$A$2:$A$13,'FY22 Billing Rates'!$C$2:$C$13,,0)*M379*3</f>
        <v>461.28</v>
      </c>
      <c r="O379" s="55"/>
      <c r="P379" s="55">
        <v>160</v>
      </c>
      <c r="Q379" s="56">
        <f>_xlfn.XLOOKUP($H379,'FY22 Billing Rates'!$A$2:$A$13,'FY22 Billing Rates'!$C$2:$C$13,,0)*P379*3</f>
        <v>461.28</v>
      </c>
      <c r="R379" s="60"/>
      <c r="S379" s="60">
        <v>160</v>
      </c>
      <c r="T379" s="61">
        <f>_xlfn.XLOOKUP($H379,'FY22 Billing Rates'!$A$2:$A$13,'FY22 Billing Rates'!$C$2:$C$13,,0)*S379*3</f>
        <v>461.28</v>
      </c>
      <c r="U379" s="64"/>
      <c r="V379" s="64">
        <v>160</v>
      </c>
      <c r="W379" s="65">
        <f>_xlfn.XLOOKUP($H379,'FY22 Billing Rates'!$A$2:$A$13,'FY22 Billing Rates'!$C$2:$C$13,,0)*V379*3</f>
        <v>461.28</v>
      </c>
      <c r="X379" s="51">
        <f>N379+Q379+T379+W379</f>
        <v>1845.12</v>
      </c>
    </row>
    <row r="380" spans="1:25" s="3" customFormat="1" outlineLevel="1" x14ac:dyDescent="0.25">
      <c r="A380" s="128"/>
      <c r="B380" s="129"/>
      <c r="C380" s="130"/>
      <c r="D380" s="131"/>
      <c r="E380" s="129"/>
      <c r="F380" s="137" t="s">
        <v>240</v>
      </c>
      <c r="G380" s="132"/>
      <c r="H380" s="132"/>
      <c r="I380" s="133">
        <v>160</v>
      </c>
      <c r="J380" s="134"/>
      <c r="K380" s="135"/>
      <c r="L380" s="134"/>
      <c r="M380" s="134">
        <f>SUBTOTAL(9,M379:M379)</f>
        <v>160</v>
      </c>
      <c r="N380" s="135"/>
      <c r="O380" s="134"/>
      <c r="P380" s="134">
        <f>SUBTOTAL(9,P379:P379)</f>
        <v>160</v>
      </c>
      <c r="Q380" s="135"/>
      <c r="R380" s="134"/>
      <c r="S380" s="134">
        <f>SUBTOTAL(9,S379:S379)</f>
        <v>160</v>
      </c>
      <c r="T380" s="135"/>
      <c r="U380" s="134"/>
      <c r="V380" s="134">
        <f>SUBTOTAL(9,V379:V379)</f>
        <v>160</v>
      </c>
      <c r="W380" s="135"/>
      <c r="X380" s="136"/>
      <c r="Y380" s="3" t="s">
        <v>392</v>
      </c>
    </row>
    <row r="381" spans="1:25" s="11" customFormat="1" outlineLevel="2" x14ac:dyDescent="0.25">
      <c r="A381" s="16"/>
      <c r="B381" s="12" t="s">
        <v>46</v>
      </c>
      <c r="C381" s="13">
        <v>1349</v>
      </c>
      <c r="D381" s="14">
        <v>12</v>
      </c>
      <c r="E381" s="12" t="s">
        <v>47</v>
      </c>
      <c r="F381" s="12" t="s">
        <v>60</v>
      </c>
      <c r="G381" s="15">
        <v>11</v>
      </c>
      <c r="H381" s="15">
        <v>8</v>
      </c>
      <c r="I381" s="91"/>
      <c r="J381" s="64">
        <v>103127</v>
      </c>
      <c r="K381" s="65">
        <f>_xlfn.XLOOKUP($H381,'FY21 Billing Rates'!$A$2:$A$13,'FY21 Billing Rates'!$C$2:$C$13,,0)*J381*3</f>
        <v>0</v>
      </c>
      <c r="L381" s="47"/>
      <c r="M381" s="47">
        <v>103247</v>
      </c>
      <c r="N381" s="49">
        <f>_xlfn.XLOOKUP($H381,'FY22 Billing Rates'!$A$2:$A$13,'FY22 Billing Rates'!$C$2:$C$13,,0)*M381*3</f>
        <v>0</v>
      </c>
      <c r="O381" s="55"/>
      <c r="P381" s="55">
        <v>103247</v>
      </c>
      <c r="Q381" s="56">
        <f>_xlfn.XLOOKUP($H381,'FY22 Billing Rates'!$A$2:$A$13,'FY22 Billing Rates'!$C$2:$C$13,,0)*P381*3</f>
        <v>0</v>
      </c>
      <c r="R381" s="60"/>
      <c r="S381" s="60">
        <v>103247</v>
      </c>
      <c r="T381" s="61">
        <f>_xlfn.XLOOKUP($H381,'FY22 Billing Rates'!$A$2:$A$13,'FY22 Billing Rates'!$C$2:$C$13,,0)*S381*3</f>
        <v>0</v>
      </c>
      <c r="U381" s="64"/>
      <c r="V381" s="64">
        <v>103247</v>
      </c>
      <c r="W381" s="65">
        <f>_xlfn.XLOOKUP($H381,'FY22 Billing Rates'!$A$2:$A$13,'FY22 Billing Rates'!$C$2:$C$13,,0)*V381*3</f>
        <v>0</v>
      </c>
      <c r="X381" s="51">
        <f t="shared" ref="X381:X388" si="19">N381+Q381+T381+W381</f>
        <v>0</v>
      </c>
    </row>
    <row r="382" spans="1:25" s="3" customFormat="1" outlineLevel="2" x14ac:dyDescent="0.25">
      <c r="A382" s="16"/>
      <c r="B382" s="12" t="s">
        <v>67</v>
      </c>
      <c r="C382" s="13">
        <v>1365</v>
      </c>
      <c r="D382" s="14">
        <v>4</v>
      </c>
      <c r="E382" s="12" t="s">
        <v>68</v>
      </c>
      <c r="F382" s="12" t="s">
        <v>60</v>
      </c>
      <c r="G382" s="15">
        <v>1</v>
      </c>
      <c r="H382" s="15">
        <v>1</v>
      </c>
      <c r="I382" s="91"/>
      <c r="J382" s="64">
        <v>1059</v>
      </c>
      <c r="K382" s="65">
        <f>_xlfn.XLOOKUP($H382,'FY21 Billing Rates'!$A$2:$A$13,'FY21 Billing Rates'!$C$2:$C$13,,0)*J382*3</f>
        <v>3488.3460000000005</v>
      </c>
      <c r="L382" s="47"/>
      <c r="M382" s="47">
        <v>1059</v>
      </c>
      <c r="N382" s="49">
        <f>_xlfn.XLOOKUP($H382,'FY22 Billing Rates'!$A$2:$A$13,'FY22 Billing Rates'!$C$2:$C$13,,0)*M382*3</f>
        <v>3053.0969999999998</v>
      </c>
      <c r="O382" s="55"/>
      <c r="P382" s="55">
        <v>1059</v>
      </c>
      <c r="Q382" s="56">
        <f>_xlfn.XLOOKUP($H382,'FY22 Billing Rates'!$A$2:$A$13,'FY22 Billing Rates'!$C$2:$C$13,,0)*P382*3</f>
        <v>3053.0969999999998</v>
      </c>
      <c r="R382" s="60"/>
      <c r="S382" s="60">
        <v>1059</v>
      </c>
      <c r="T382" s="61">
        <f>_xlfn.XLOOKUP($H382,'FY22 Billing Rates'!$A$2:$A$13,'FY22 Billing Rates'!$C$2:$C$13,,0)*S382*3</f>
        <v>3053.0969999999998</v>
      </c>
      <c r="U382" s="64"/>
      <c r="V382" s="64">
        <v>1059</v>
      </c>
      <c r="W382" s="65">
        <f>_xlfn.XLOOKUP($H382,'FY22 Billing Rates'!$A$2:$A$13,'FY22 Billing Rates'!$C$2:$C$13,,0)*V382*3</f>
        <v>3053.0969999999998</v>
      </c>
      <c r="X382" s="51">
        <f t="shared" si="19"/>
        <v>12212.387999999999</v>
      </c>
    </row>
    <row r="383" spans="1:25" s="3" customFormat="1" outlineLevel="2" x14ac:dyDescent="0.25">
      <c r="A383" s="16"/>
      <c r="B383" s="12" t="s">
        <v>67</v>
      </c>
      <c r="C383" s="13">
        <v>1385</v>
      </c>
      <c r="D383" s="14">
        <v>4</v>
      </c>
      <c r="E383" s="12" t="s">
        <v>73</v>
      </c>
      <c r="F383" s="12" t="s">
        <v>60</v>
      </c>
      <c r="G383" s="15">
        <v>1</v>
      </c>
      <c r="H383" s="15">
        <v>1</v>
      </c>
      <c r="I383" s="91"/>
      <c r="J383" s="64">
        <v>306</v>
      </c>
      <c r="K383" s="65">
        <f>_xlfn.XLOOKUP($H383,'FY21 Billing Rates'!$A$2:$A$13,'FY21 Billing Rates'!$C$2:$C$13,,0)*J383*3</f>
        <v>1007.9639999999999</v>
      </c>
      <c r="L383" s="47"/>
      <c r="M383" s="47">
        <v>306</v>
      </c>
      <c r="N383" s="49">
        <f>_xlfn.XLOOKUP($H383,'FY22 Billing Rates'!$A$2:$A$13,'FY22 Billing Rates'!$C$2:$C$13,,0)*M383*3</f>
        <v>882.19799999999987</v>
      </c>
      <c r="O383" s="55"/>
      <c r="P383" s="55">
        <v>306</v>
      </c>
      <c r="Q383" s="56">
        <f>_xlfn.XLOOKUP($H383,'FY22 Billing Rates'!$A$2:$A$13,'FY22 Billing Rates'!$C$2:$C$13,,0)*P383*3</f>
        <v>882.19799999999987</v>
      </c>
      <c r="R383" s="60"/>
      <c r="S383" s="60">
        <v>306</v>
      </c>
      <c r="T383" s="61">
        <f>_xlfn.XLOOKUP($H383,'FY22 Billing Rates'!$A$2:$A$13,'FY22 Billing Rates'!$C$2:$C$13,,0)*S383*3</f>
        <v>882.19799999999987</v>
      </c>
      <c r="U383" s="64"/>
      <c r="V383" s="64">
        <v>306</v>
      </c>
      <c r="W383" s="65">
        <f>_xlfn.XLOOKUP($H383,'FY22 Billing Rates'!$A$2:$A$13,'FY22 Billing Rates'!$C$2:$C$13,,0)*V383*3</f>
        <v>882.19799999999987</v>
      </c>
      <c r="X383" s="51">
        <f t="shared" si="19"/>
        <v>3528.7919999999995</v>
      </c>
    </row>
    <row r="384" spans="1:25" s="11" customFormat="1" outlineLevel="2" x14ac:dyDescent="0.25">
      <c r="A384" s="16"/>
      <c r="B384" s="12" t="s">
        <v>126</v>
      </c>
      <c r="C384" s="13">
        <v>3673</v>
      </c>
      <c r="D384" s="14">
        <v>4</v>
      </c>
      <c r="E384" s="12" t="s">
        <v>127</v>
      </c>
      <c r="F384" s="12" t="s">
        <v>60</v>
      </c>
      <c r="G384" s="15">
        <v>1</v>
      </c>
      <c r="H384" s="15">
        <v>1</v>
      </c>
      <c r="I384" s="91"/>
      <c r="J384" s="124">
        <v>360</v>
      </c>
      <c r="K384" s="125">
        <f>_xlfn.XLOOKUP($H384,'FY21 Billing Rates'!$A$2:$A$13,'FY21 Billing Rates'!$C$2:$C$13,,0)*J384*3</f>
        <v>1185.8400000000001</v>
      </c>
      <c r="L384" s="47"/>
      <c r="M384" s="47">
        <v>360</v>
      </c>
      <c r="N384" s="49">
        <f>_xlfn.XLOOKUP($H384,'FY22 Billing Rates'!$A$2:$A$13,'FY22 Billing Rates'!$C$2:$C$13,,0)*M384*3</f>
        <v>1037.8799999999999</v>
      </c>
      <c r="O384" s="55"/>
      <c r="P384" s="55">
        <v>360</v>
      </c>
      <c r="Q384" s="56">
        <f>_xlfn.XLOOKUP($H384,'FY22 Billing Rates'!$A$2:$A$13,'FY22 Billing Rates'!$C$2:$C$13,,0)*P384*3</f>
        <v>1037.8799999999999</v>
      </c>
      <c r="R384" s="60"/>
      <c r="S384" s="60">
        <v>360</v>
      </c>
      <c r="T384" s="61">
        <f>_xlfn.XLOOKUP($H384,'FY22 Billing Rates'!$A$2:$A$13,'FY22 Billing Rates'!$C$2:$C$13,,0)*S384*3</f>
        <v>1037.8799999999999</v>
      </c>
      <c r="U384" s="64"/>
      <c r="V384" s="64">
        <v>360</v>
      </c>
      <c r="W384" s="65">
        <f>_xlfn.XLOOKUP($H384,'FY22 Billing Rates'!$A$2:$A$13,'FY22 Billing Rates'!$C$2:$C$13,,0)*V384*3</f>
        <v>1037.8799999999999</v>
      </c>
      <c r="X384" s="51">
        <f t="shared" si="19"/>
        <v>4151.5199999999995</v>
      </c>
    </row>
    <row r="385" spans="1:25" s="11" customFormat="1" outlineLevel="2" x14ac:dyDescent="0.25">
      <c r="A385" s="16"/>
      <c r="B385" s="12" t="s">
        <v>126</v>
      </c>
      <c r="C385" s="13">
        <v>3675</v>
      </c>
      <c r="D385" s="14">
        <v>4</v>
      </c>
      <c r="E385" s="12" t="s">
        <v>128</v>
      </c>
      <c r="F385" s="12" t="s">
        <v>60</v>
      </c>
      <c r="G385" s="15">
        <v>1</v>
      </c>
      <c r="H385" s="15">
        <v>1</v>
      </c>
      <c r="I385" s="91"/>
      <c r="J385" s="124">
        <v>120</v>
      </c>
      <c r="K385" s="125">
        <f>_xlfn.XLOOKUP($H385,'FY21 Billing Rates'!$A$2:$A$13,'FY21 Billing Rates'!$C$2:$C$13,,0)*J385*3</f>
        <v>395.28000000000009</v>
      </c>
      <c r="L385" s="47"/>
      <c r="M385" s="47">
        <v>120</v>
      </c>
      <c r="N385" s="49">
        <f>_xlfn.XLOOKUP($H385,'FY22 Billing Rates'!$A$2:$A$13,'FY22 Billing Rates'!$C$2:$C$13,,0)*M385*3</f>
        <v>345.96</v>
      </c>
      <c r="O385" s="55"/>
      <c r="P385" s="55">
        <v>120</v>
      </c>
      <c r="Q385" s="56">
        <f>_xlfn.XLOOKUP($H385,'FY22 Billing Rates'!$A$2:$A$13,'FY22 Billing Rates'!$C$2:$C$13,,0)*P385*3</f>
        <v>345.96</v>
      </c>
      <c r="R385" s="60"/>
      <c r="S385" s="60">
        <v>120</v>
      </c>
      <c r="T385" s="61">
        <f>_xlfn.XLOOKUP($H385,'FY22 Billing Rates'!$A$2:$A$13,'FY22 Billing Rates'!$C$2:$C$13,,0)*S385*3</f>
        <v>345.96</v>
      </c>
      <c r="U385" s="64"/>
      <c r="V385" s="64">
        <v>120</v>
      </c>
      <c r="W385" s="65">
        <f>_xlfn.XLOOKUP($H385,'FY22 Billing Rates'!$A$2:$A$13,'FY22 Billing Rates'!$C$2:$C$13,,0)*V385*3</f>
        <v>345.96</v>
      </c>
      <c r="X385" s="51">
        <f t="shared" si="19"/>
        <v>1383.84</v>
      </c>
    </row>
    <row r="386" spans="1:25" s="11" customFormat="1" outlineLevel="2" x14ac:dyDescent="0.25">
      <c r="A386" s="16"/>
      <c r="B386" s="12" t="s">
        <v>133</v>
      </c>
      <c r="C386" s="13">
        <v>3740</v>
      </c>
      <c r="D386" s="14">
        <v>4</v>
      </c>
      <c r="E386" s="12" t="s">
        <v>134</v>
      </c>
      <c r="F386" s="12" t="s">
        <v>60</v>
      </c>
      <c r="G386" s="15">
        <v>1</v>
      </c>
      <c r="H386" s="15">
        <v>1</v>
      </c>
      <c r="I386" s="91"/>
      <c r="J386" s="124">
        <v>82063</v>
      </c>
      <c r="K386" s="125">
        <f>_xlfn.XLOOKUP($H386,'FY21 Billing Rates'!$A$2:$A$13,'FY21 Billing Rates'!$C$2:$C$13,,0)*J386*3</f>
        <v>270315.52200000006</v>
      </c>
      <c r="L386" s="47"/>
      <c r="M386" s="47">
        <v>82063</v>
      </c>
      <c r="N386" s="49">
        <f>_xlfn.XLOOKUP($H386,'FY22 Billing Rates'!$A$2:$A$13,'FY22 Billing Rates'!$C$2:$C$13,,0)*M386*3</f>
        <v>236587.62899999996</v>
      </c>
      <c r="O386" s="55"/>
      <c r="P386" s="55">
        <v>82063</v>
      </c>
      <c r="Q386" s="56">
        <f>_xlfn.XLOOKUP($H386,'FY22 Billing Rates'!$A$2:$A$13,'FY22 Billing Rates'!$C$2:$C$13,,0)*P386*3</f>
        <v>236587.62899999996</v>
      </c>
      <c r="R386" s="60"/>
      <c r="S386" s="60">
        <v>82063</v>
      </c>
      <c r="T386" s="61">
        <f>_xlfn.XLOOKUP($H386,'FY22 Billing Rates'!$A$2:$A$13,'FY22 Billing Rates'!$C$2:$C$13,,0)*S386*3</f>
        <v>236587.62899999996</v>
      </c>
      <c r="U386" s="64"/>
      <c r="V386" s="64">
        <v>82063</v>
      </c>
      <c r="W386" s="65">
        <f>_xlfn.XLOOKUP($H386,'FY22 Billing Rates'!$A$2:$A$13,'FY22 Billing Rates'!$C$2:$C$13,,0)*V386*3</f>
        <v>236587.62899999996</v>
      </c>
      <c r="X386" s="51">
        <f t="shared" si="19"/>
        <v>946350.51599999983</v>
      </c>
    </row>
    <row r="387" spans="1:25" s="3" customFormat="1" outlineLevel="2" x14ac:dyDescent="0.25">
      <c r="A387" s="16"/>
      <c r="B387" s="12" t="s">
        <v>143</v>
      </c>
      <c r="C387" s="13">
        <v>3816</v>
      </c>
      <c r="D387" s="14">
        <v>4</v>
      </c>
      <c r="E387" s="12" t="s">
        <v>144</v>
      </c>
      <c r="F387" s="12" t="s">
        <v>60</v>
      </c>
      <c r="G387" s="15">
        <v>1</v>
      </c>
      <c r="H387" s="15">
        <v>1</v>
      </c>
      <c r="I387" s="91"/>
      <c r="J387" s="64">
        <v>480</v>
      </c>
      <c r="K387" s="65">
        <f>_xlfn.XLOOKUP($H387,'FY21 Billing Rates'!$A$2:$A$13,'FY21 Billing Rates'!$C$2:$C$13,,0)*J387*3</f>
        <v>1581.1200000000003</v>
      </c>
      <c r="L387" s="47"/>
      <c r="M387" s="47">
        <v>360</v>
      </c>
      <c r="N387" s="49">
        <f>_xlfn.XLOOKUP($H387,'FY22 Billing Rates'!$A$2:$A$13,'FY22 Billing Rates'!$C$2:$C$13,,0)*M387*3</f>
        <v>1037.8799999999999</v>
      </c>
      <c r="O387" s="55"/>
      <c r="P387" s="55">
        <v>360</v>
      </c>
      <c r="Q387" s="56">
        <f>_xlfn.XLOOKUP($H387,'FY22 Billing Rates'!$A$2:$A$13,'FY22 Billing Rates'!$C$2:$C$13,,0)*P387*3</f>
        <v>1037.8799999999999</v>
      </c>
      <c r="R387" s="60"/>
      <c r="S387" s="60">
        <v>360</v>
      </c>
      <c r="T387" s="61">
        <f>_xlfn.XLOOKUP($H387,'FY22 Billing Rates'!$A$2:$A$13,'FY22 Billing Rates'!$C$2:$C$13,,0)*S387*3</f>
        <v>1037.8799999999999</v>
      </c>
      <c r="U387" s="64"/>
      <c r="V387" s="64">
        <v>360</v>
      </c>
      <c r="W387" s="65">
        <f>_xlfn.XLOOKUP($H387,'FY22 Billing Rates'!$A$2:$A$13,'FY22 Billing Rates'!$C$2:$C$13,,0)*V387*3</f>
        <v>1037.8799999999999</v>
      </c>
      <c r="X387" s="51">
        <f t="shared" si="19"/>
        <v>4151.5199999999995</v>
      </c>
    </row>
    <row r="388" spans="1:25" s="3" customFormat="1" outlineLevel="2" x14ac:dyDescent="0.25">
      <c r="A388" s="16"/>
      <c r="B388" s="12" t="s">
        <v>139</v>
      </c>
      <c r="C388" s="13">
        <v>4706</v>
      </c>
      <c r="D388" s="14">
        <v>4</v>
      </c>
      <c r="E388" s="12" t="s">
        <v>174</v>
      </c>
      <c r="F388" s="12" t="s">
        <v>60</v>
      </c>
      <c r="G388" s="15">
        <v>1</v>
      </c>
      <c r="H388" s="15">
        <v>1</v>
      </c>
      <c r="I388" s="91"/>
      <c r="J388" s="64">
        <v>546</v>
      </c>
      <c r="K388" s="65">
        <f>_xlfn.XLOOKUP($H388,'FY21 Billing Rates'!$A$2:$A$13,'FY21 Billing Rates'!$C$2:$C$13,,0)*J388*3</f>
        <v>1798.5240000000001</v>
      </c>
      <c r="L388" s="47"/>
      <c r="M388" s="47">
        <v>546</v>
      </c>
      <c r="N388" s="49">
        <f>_xlfn.XLOOKUP($H388,'FY22 Billing Rates'!$A$2:$A$13,'FY22 Billing Rates'!$C$2:$C$13,,0)*M388*3</f>
        <v>1574.1179999999999</v>
      </c>
      <c r="O388" s="55"/>
      <c r="P388" s="55">
        <v>546</v>
      </c>
      <c r="Q388" s="56">
        <f>_xlfn.XLOOKUP($H388,'FY22 Billing Rates'!$A$2:$A$13,'FY22 Billing Rates'!$C$2:$C$13,,0)*P388*3</f>
        <v>1574.1179999999999</v>
      </c>
      <c r="R388" s="60"/>
      <c r="S388" s="60">
        <v>546</v>
      </c>
      <c r="T388" s="61">
        <f>_xlfn.XLOOKUP($H388,'FY22 Billing Rates'!$A$2:$A$13,'FY22 Billing Rates'!$C$2:$C$13,,0)*S388*3</f>
        <v>1574.1179999999999</v>
      </c>
      <c r="U388" s="64"/>
      <c r="V388" s="64">
        <v>546</v>
      </c>
      <c r="W388" s="65">
        <f>_xlfn.XLOOKUP($H388,'FY22 Billing Rates'!$A$2:$A$13,'FY22 Billing Rates'!$C$2:$C$13,,0)*V388*3</f>
        <v>1574.1179999999999</v>
      </c>
      <c r="X388" s="51">
        <f t="shared" si="19"/>
        <v>6296.4719999999998</v>
      </c>
    </row>
    <row r="389" spans="1:25" s="3" customFormat="1" outlineLevel="1" x14ac:dyDescent="0.25">
      <c r="A389" s="128"/>
      <c r="B389" s="129"/>
      <c r="C389" s="130"/>
      <c r="D389" s="131"/>
      <c r="E389" s="129"/>
      <c r="F389" s="137" t="s">
        <v>241</v>
      </c>
      <c r="G389" s="132"/>
      <c r="H389" s="132"/>
      <c r="I389" s="133">
        <v>188061</v>
      </c>
      <c r="J389" s="134"/>
      <c r="K389" s="135"/>
      <c r="L389" s="134"/>
      <c r="M389" s="134">
        <f>SUBTOTAL(9,M381:M388)</f>
        <v>188061</v>
      </c>
      <c r="N389" s="135"/>
      <c r="O389" s="134"/>
      <c r="P389" s="134">
        <f>SUBTOTAL(9,P381:P388)</f>
        <v>188061</v>
      </c>
      <c r="Q389" s="135"/>
      <c r="R389" s="134"/>
      <c r="S389" s="134">
        <f>SUBTOTAL(9,S381:S388)</f>
        <v>188061</v>
      </c>
      <c r="T389" s="135"/>
      <c r="U389" s="134"/>
      <c r="V389" s="134">
        <f>SUBTOTAL(9,V381:V388)</f>
        <v>188061</v>
      </c>
      <c r="W389" s="135"/>
      <c r="X389" s="136"/>
      <c r="Y389" s="3" t="s">
        <v>392</v>
      </c>
    </row>
    <row r="390" spans="1:25" s="3" customFormat="1" outlineLevel="2" x14ac:dyDescent="0.25">
      <c r="A390" s="115"/>
      <c r="B390" s="23" t="s">
        <v>175</v>
      </c>
      <c r="C390" s="107">
        <v>4715</v>
      </c>
      <c r="D390" s="108">
        <v>4</v>
      </c>
      <c r="E390" s="23" t="s">
        <v>179</v>
      </c>
      <c r="F390" s="23" t="s">
        <v>337</v>
      </c>
      <c r="G390" s="116">
        <v>1</v>
      </c>
      <c r="H390" s="116">
        <v>1</v>
      </c>
      <c r="I390" s="117"/>
      <c r="J390" s="118">
        <v>780</v>
      </c>
      <c r="K390" s="50">
        <f>_xlfn.XLOOKUP($H390,'FY21 Billing Rates'!$A$2:$A$13,'FY21 Billing Rates'!$C$2:$C$13,,0)*J390*3</f>
        <v>2569.3200000000002</v>
      </c>
      <c r="L390" s="118"/>
      <c r="M390" s="118"/>
      <c r="N390" s="50">
        <f>_xlfn.XLOOKUP($H390,'FY22 Billing Rates'!$A$2:$A$13,'FY22 Billing Rates'!$C$2:$C$13,,0)*M390*3</f>
        <v>0</v>
      </c>
      <c r="O390" s="118"/>
      <c r="P390" s="118">
        <v>780</v>
      </c>
      <c r="Q390" s="50">
        <f>_xlfn.XLOOKUP($H390,'FY22 Billing Rates'!$A$2:$A$13,'FY22 Billing Rates'!$C$2:$C$13,,0)*P390*3</f>
        <v>2248.7399999999998</v>
      </c>
      <c r="R390" s="118"/>
      <c r="S390" s="118">
        <v>780</v>
      </c>
      <c r="T390" s="50">
        <f>_xlfn.XLOOKUP($H390,'FY22 Billing Rates'!$A$2:$A$13,'FY22 Billing Rates'!$C$2:$C$13,,0)*S390*3</f>
        <v>2248.7399999999998</v>
      </c>
      <c r="U390" s="118"/>
      <c r="V390" s="118">
        <v>780</v>
      </c>
      <c r="W390" s="50">
        <f>_xlfn.XLOOKUP($H390,'FY22 Billing Rates'!$A$2:$A$13,'FY22 Billing Rates'!$C$2:$C$13,,0)*V390*3</f>
        <v>2248.7399999999998</v>
      </c>
      <c r="X390" s="119">
        <f t="shared" ref="X390:X399" si="20">N390+Q390+T390+W390</f>
        <v>6746.2199999999993</v>
      </c>
    </row>
    <row r="391" spans="1:25" s="11" customFormat="1" outlineLevel="2" x14ac:dyDescent="0.25">
      <c r="A391" s="115" t="s">
        <v>391</v>
      </c>
      <c r="B391" s="23" t="s">
        <v>175</v>
      </c>
      <c r="C391" s="107">
        <v>4722</v>
      </c>
      <c r="D391" s="108">
        <v>4</v>
      </c>
      <c r="E391" s="23" t="s">
        <v>183</v>
      </c>
      <c r="F391" s="23" t="s">
        <v>337</v>
      </c>
      <c r="G391" s="116">
        <v>1</v>
      </c>
      <c r="H391" s="116">
        <v>1</v>
      </c>
      <c r="I391" s="117"/>
      <c r="J391" s="118">
        <v>4281</v>
      </c>
      <c r="K391" s="50">
        <f>_xlfn.XLOOKUP($H391,'FY21 Billing Rates'!$A$2:$A$13,'FY21 Billing Rates'!$C$2:$C$13,,0)*J391*3</f>
        <v>14101.614000000001</v>
      </c>
      <c r="L391" s="118"/>
      <c r="M391" s="118"/>
      <c r="N391" s="50">
        <f>_xlfn.XLOOKUP($H391,'FY22 Billing Rates'!$A$2:$A$13,'FY22 Billing Rates'!$C$2:$C$13,,0)*M391*3</f>
        <v>0</v>
      </c>
      <c r="O391" s="118"/>
      <c r="P391" s="118">
        <v>4281</v>
      </c>
      <c r="Q391" s="50">
        <f>_xlfn.XLOOKUP($H391,'FY22 Billing Rates'!$A$2:$A$13,'FY22 Billing Rates'!$C$2:$C$13,,0)*P391*3</f>
        <v>12342.123</v>
      </c>
      <c r="R391" s="118"/>
      <c r="S391" s="118">
        <v>4281</v>
      </c>
      <c r="T391" s="50">
        <f>_xlfn.XLOOKUP($H391,'FY22 Billing Rates'!$A$2:$A$13,'FY22 Billing Rates'!$C$2:$C$13,,0)*S391*3</f>
        <v>12342.123</v>
      </c>
      <c r="U391" s="118"/>
      <c r="V391" s="118">
        <v>4281</v>
      </c>
      <c r="W391" s="50">
        <f>_xlfn.XLOOKUP($H391,'FY22 Billing Rates'!$A$2:$A$13,'FY22 Billing Rates'!$C$2:$C$13,,0)*V391*3</f>
        <v>12342.123</v>
      </c>
      <c r="X391" s="119">
        <f t="shared" si="20"/>
        <v>37026.368999999999</v>
      </c>
    </row>
    <row r="392" spans="1:25" s="11" customFormat="1" outlineLevel="2" x14ac:dyDescent="0.25">
      <c r="A392" s="162">
        <v>44378</v>
      </c>
      <c r="B392" s="23" t="s">
        <v>175</v>
      </c>
      <c r="C392" s="107">
        <v>4722</v>
      </c>
      <c r="D392" s="108">
        <v>4</v>
      </c>
      <c r="E392" s="23" t="s">
        <v>183</v>
      </c>
      <c r="F392" s="23" t="s">
        <v>337</v>
      </c>
      <c r="G392" s="116">
        <v>3</v>
      </c>
      <c r="H392" s="116">
        <v>3</v>
      </c>
      <c r="I392" s="117"/>
      <c r="J392" s="118">
        <v>60</v>
      </c>
      <c r="K392" s="50">
        <f>_xlfn.XLOOKUP($H392,'FY21 Billing Rates'!$A$2:$A$13,'FY21 Billing Rates'!$C$2:$C$13,,0)*J392*3</f>
        <v>63</v>
      </c>
      <c r="L392" s="118"/>
      <c r="M392" s="118"/>
      <c r="N392" s="50">
        <f>_xlfn.XLOOKUP($H392,'FY22 Billing Rates'!$A$2:$A$13,'FY22 Billing Rates'!$C$2:$C$13,,0)*M392*3</f>
        <v>0</v>
      </c>
      <c r="O392" s="118"/>
      <c r="P392" s="118">
        <v>60</v>
      </c>
      <c r="Q392" s="50">
        <f>_xlfn.XLOOKUP($H392,'FY22 Billing Rates'!$A$2:$A$13,'FY22 Billing Rates'!$C$2:$C$13,,0)*P392*3</f>
        <v>63</v>
      </c>
      <c r="R392" s="118"/>
      <c r="S392" s="118">
        <v>60</v>
      </c>
      <c r="T392" s="50">
        <f>_xlfn.XLOOKUP($H392,'FY22 Billing Rates'!$A$2:$A$13,'FY22 Billing Rates'!$C$2:$C$13,,0)*S392*3</f>
        <v>63</v>
      </c>
      <c r="U392" s="118"/>
      <c r="V392" s="118">
        <v>60</v>
      </c>
      <c r="W392" s="50">
        <f>_xlfn.XLOOKUP($H392,'FY22 Billing Rates'!$A$2:$A$13,'FY22 Billing Rates'!$C$2:$C$13,,0)*V392*3</f>
        <v>63</v>
      </c>
      <c r="X392" s="119">
        <f t="shared" si="20"/>
        <v>189</v>
      </c>
    </row>
    <row r="393" spans="1:25" s="11" customFormat="1" outlineLevel="2" x14ac:dyDescent="0.25">
      <c r="A393" s="115"/>
      <c r="B393" s="23" t="s">
        <v>175</v>
      </c>
      <c r="C393" s="107">
        <v>4732</v>
      </c>
      <c r="D393" s="108">
        <v>4</v>
      </c>
      <c r="E393" s="23" t="s">
        <v>186</v>
      </c>
      <c r="F393" s="23" t="s">
        <v>337</v>
      </c>
      <c r="G393" s="116">
        <v>3</v>
      </c>
      <c r="H393" s="116">
        <v>3</v>
      </c>
      <c r="I393" s="117"/>
      <c r="J393" s="118">
        <v>156</v>
      </c>
      <c r="K393" s="50">
        <f>_xlfn.XLOOKUP($H393,'FY21 Billing Rates'!$A$2:$A$13,'FY21 Billing Rates'!$C$2:$C$13,,0)*J393*3</f>
        <v>163.79999999999998</v>
      </c>
      <c r="L393" s="118"/>
      <c r="M393" s="118"/>
      <c r="N393" s="50">
        <f>_xlfn.XLOOKUP($H393,'FY22 Billing Rates'!$A$2:$A$13,'FY22 Billing Rates'!$C$2:$C$13,,0)*M393*3</f>
        <v>0</v>
      </c>
      <c r="O393" s="118"/>
      <c r="P393" s="118">
        <v>156</v>
      </c>
      <c r="Q393" s="50">
        <f>_xlfn.XLOOKUP($H393,'FY22 Billing Rates'!$A$2:$A$13,'FY22 Billing Rates'!$C$2:$C$13,,0)*P393*3</f>
        <v>163.79999999999998</v>
      </c>
      <c r="R393" s="118"/>
      <c r="S393" s="118">
        <v>156</v>
      </c>
      <c r="T393" s="50">
        <f>_xlfn.XLOOKUP($H393,'FY22 Billing Rates'!$A$2:$A$13,'FY22 Billing Rates'!$C$2:$C$13,,0)*S393*3</f>
        <v>163.79999999999998</v>
      </c>
      <c r="U393" s="118"/>
      <c r="V393" s="118">
        <v>156</v>
      </c>
      <c r="W393" s="50">
        <f>_xlfn.XLOOKUP($H393,'FY22 Billing Rates'!$A$2:$A$13,'FY22 Billing Rates'!$C$2:$C$13,,0)*V393*3</f>
        <v>163.79999999999998</v>
      </c>
      <c r="X393" s="119">
        <f t="shared" si="20"/>
        <v>491.4</v>
      </c>
    </row>
    <row r="394" spans="1:25" s="11" customFormat="1" outlineLevel="2" x14ac:dyDescent="0.25">
      <c r="A394" s="115"/>
      <c r="B394" s="23" t="s">
        <v>175</v>
      </c>
      <c r="C394" s="107">
        <v>4735</v>
      </c>
      <c r="D394" s="108">
        <v>4</v>
      </c>
      <c r="E394" s="23" t="s">
        <v>187</v>
      </c>
      <c r="F394" s="23" t="s">
        <v>337</v>
      </c>
      <c r="G394" s="116">
        <v>1</v>
      </c>
      <c r="H394" s="116">
        <v>1</v>
      </c>
      <c r="I394" s="117"/>
      <c r="J394" s="118">
        <v>27824</v>
      </c>
      <c r="K394" s="50">
        <f>_xlfn.XLOOKUP($H394,'FY21 Billing Rates'!$A$2:$A$13,'FY21 Billing Rates'!$C$2:$C$13,,0)*J394*3</f>
        <v>91652.256000000008</v>
      </c>
      <c r="L394" s="118"/>
      <c r="M394" s="118"/>
      <c r="N394" s="50">
        <f>_xlfn.XLOOKUP($H394,'FY22 Billing Rates'!$A$2:$A$13,'FY22 Billing Rates'!$C$2:$C$13,,0)*M394*3</f>
        <v>0</v>
      </c>
      <c r="O394" s="118"/>
      <c r="P394" s="118">
        <v>27824</v>
      </c>
      <c r="Q394" s="50">
        <f>_xlfn.XLOOKUP($H394,'FY22 Billing Rates'!$A$2:$A$13,'FY22 Billing Rates'!$C$2:$C$13,,0)*P394*3</f>
        <v>80216.59199999999</v>
      </c>
      <c r="R394" s="118"/>
      <c r="S394" s="118">
        <v>27824</v>
      </c>
      <c r="T394" s="50">
        <f>_xlfn.XLOOKUP($H394,'FY22 Billing Rates'!$A$2:$A$13,'FY22 Billing Rates'!$C$2:$C$13,,0)*S394*3</f>
        <v>80216.59199999999</v>
      </c>
      <c r="U394" s="118"/>
      <c r="V394" s="118">
        <v>27824</v>
      </c>
      <c r="W394" s="50">
        <f>_xlfn.XLOOKUP($H394,'FY22 Billing Rates'!$A$2:$A$13,'FY22 Billing Rates'!$C$2:$C$13,,0)*V394*3</f>
        <v>80216.59199999999</v>
      </c>
      <c r="X394" s="119">
        <f t="shared" si="20"/>
        <v>240649.77599999995</v>
      </c>
    </row>
    <row r="395" spans="1:25" s="11" customFormat="1" outlineLevel="2" x14ac:dyDescent="0.25">
      <c r="A395" s="115"/>
      <c r="B395" s="23" t="s">
        <v>175</v>
      </c>
      <c r="C395" s="107">
        <v>4735</v>
      </c>
      <c r="D395" s="108">
        <v>4</v>
      </c>
      <c r="E395" s="23" t="s">
        <v>187</v>
      </c>
      <c r="F395" s="23" t="s">
        <v>337</v>
      </c>
      <c r="G395" s="116">
        <v>3</v>
      </c>
      <c r="H395" s="116">
        <v>3</v>
      </c>
      <c r="I395" s="117"/>
      <c r="J395" s="118">
        <v>536</v>
      </c>
      <c r="K395" s="50">
        <f>_xlfn.XLOOKUP($H395,'FY21 Billing Rates'!$A$2:$A$13,'FY21 Billing Rates'!$C$2:$C$13,,0)*J395*3</f>
        <v>562.79999999999995</v>
      </c>
      <c r="L395" s="118"/>
      <c r="M395" s="118"/>
      <c r="N395" s="50">
        <f>_xlfn.XLOOKUP($H395,'FY22 Billing Rates'!$A$2:$A$13,'FY22 Billing Rates'!$C$2:$C$13,,0)*M395*3</f>
        <v>0</v>
      </c>
      <c r="O395" s="118"/>
      <c r="P395" s="118">
        <v>536</v>
      </c>
      <c r="Q395" s="50">
        <f>_xlfn.XLOOKUP($H395,'FY22 Billing Rates'!$A$2:$A$13,'FY22 Billing Rates'!$C$2:$C$13,,0)*P395*3</f>
        <v>562.79999999999995</v>
      </c>
      <c r="R395" s="118"/>
      <c r="S395" s="118">
        <v>536</v>
      </c>
      <c r="T395" s="50">
        <f>_xlfn.XLOOKUP($H395,'FY22 Billing Rates'!$A$2:$A$13,'FY22 Billing Rates'!$C$2:$C$13,,0)*S395*3</f>
        <v>562.79999999999995</v>
      </c>
      <c r="U395" s="118"/>
      <c r="V395" s="118">
        <v>536</v>
      </c>
      <c r="W395" s="50">
        <f>_xlfn.XLOOKUP($H395,'FY22 Billing Rates'!$A$2:$A$13,'FY22 Billing Rates'!$C$2:$C$13,,0)*V395*3</f>
        <v>562.79999999999995</v>
      </c>
      <c r="X395" s="119">
        <f t="shared" si="20"/>
        <v>1688.3999999999999</v>
      </c>
    </row>
    <row r="396" spans="1:25" s="11" customFormat="1" outlineLevel="2" x14ac:dyDescent="0.25">
      <c r="A396" s="115"/>
      <c r="B396" s="23" t="s">
        <v>175</v>
      </c>
      <c r="C396" s="107">
        <v>4740</v>
      </c>
      <c r="D396" s="108">
        <v>4</v>
      </c>
      <c r="E396" s="23" t="s">
        <v>191</v>
      </c>
      <c r="F396" s="23" t="s">
        <v>337</v>
      </c>
      <c r="G396" s="116">
        <v>1</v>
      </c>
      <c r="H396" s="116">
        <v>1</v>
      </c>
      <c r="I396" s="117"/>
      <c r="J396" s="118">
        <v>496</v>
      </c>
      <c r="K396" s="50">
        <f>_xlfn.XLOOKUP($H396,'FY21 Billing Rates'!$A$2:$A$13,'FY21 Billing Rates'!$C$2:$C$13,,0)*J396*3</f>
        <v>1633.8240000000001</v>
      </c>
      <c r="L396" s="118"/>
      <c r="M396" s="118"/>
      <c r="N396" s="50">
        <f>_xlfn.XLOOKUP($H396,'FY22 Billing Rates'!$A$2:$A$13,'FY22 Billing Rates'!$C$2:$C$13,,0)*M396*3</f>
        <v>0</v>
      </c>
      <c r="O396" s="118"/>
      <c r="P396" s="118">
        <v>496</v>
      </c>
      <c r="Q396" s="50">
        <f>_xlfn.XLOOKUP($H396,'FY22 Billing Rates'!$A$2:$A$13,'FY22 Billing Rates'!$C$2:$C$13,,0)*P396*3</f>
        <v>1429.9680000000001</v>
      </c>
      <c r="R396" s="118"/>
      <c r="S396" s="118">
        <v>496</v>
      </c>
      <c r="T396" s="50">
        <f>_xlfn.XLOOKUP($H396,'FY22 Billing Rates'!$A$2:$A$13,'FY22 Billing Rates'!$C$2:$C$13,,0)*S396*3</f>
        <v>1429.9680000000001</v>
      </c>
      <c r="U396" s="118"/>
      <c r="V396" s="118">
        <v>496</v>
      </c>
      <c r="W396" s="50">
        <f>_xlfn.XLOOKUP($H396,'FY22 Billing Rates'!$A$2:$A$13,'FY22 Billing Rates'!$C$2:$C$13,,0)*V396*3</f>
        <v>1429.9680000000001</v>
      </c>
      <c r="X396" s="119">
        <f t="shared" si="20"/>
        <v>4289.9040000000005</v>
      </c>
    </row>
    <row r="397" spans="1:25" s="11" customFormat="1" outlineLevel="2" x14ac:dyDescent="0.25">
      <c r="A397" s="115"/>
      <c r="B397" s="23" t="s">
        <v>175</v>
      </c>
      <c r="C397" s="107">
        <v>4740</v>
      </c>
      <c r="D397" s="108">
        <v>4</v>
      </c>
      <c r="E397" s="23" t="s">
        <v>191</v>
      </c>
      <c r="F397" s="23" t="s">
        <v>337</v>
      </c>
      <c r="G397" s="116">
        <v>3</v>
      </c>
      <c r="H397" s="116">
        <v>3</v>
      </c>
      <c r="I397" s="117"/>
      <c r="J397" s="118">
        <v>100</v>
      </c>
      <c r="K397" s="50">
        <f>_xlfn.XLOOKUP($H397,'FY21 Billing Rates'!$A$2:$A$13,'FY21 Billing Rates'!$C$2:$C$13,,0)*J397*3</f>
        <v>105</v>
      </c>
      <c r="L397" s="118"/>
      <c r="M397" s="118"/>
      <c r="N397" s="50">
        <f>_xlfn.XLOOKUP($H397,'FY22 Billing Rates'!$A$2:$A$13,'FY22 Billing Rates'!$C$2:$C$13,,0)*M397*3</f>
        <v>0</v>
      </c>
      <c r="O397" s="118"/>
      <c r="P397" s="118">
        <v>100</v>
      </c>
      <c r="Q397" s="50">
        <f>_xlfn.XLOOKUP($H397,'FY22 Billing Rates'!$A$2:$A$13,'FY22 Billing Rates'!$C$2:$C$13,,0)*P397*3</f>
        <v>105</v>
      </c>
      <c r="R397" s="118"/>
      <c r="S397" s="118">
        <v>100</v>
      </c>
      <c r="T397" s="50">
        <f>_xlfn.XLOOKUP($H397,'FY22 Billing Rates'!$A$2:$A$13,'FY22 Billing Rates'!$C$2:$C$13,,0)*S397*3</f>
        <v>105</v>
      </c>
      <c r="U397" s="118"/>
      <c r="V397" s="118">
        <v>100</v>
      </c>
      <c r="W397" s="50">
        <f>_xlfn.XLOOKUP($H397,'FY22 Billing Rates'!$A$2:$A$13,'FY22 Billing Rates'!$C$2:$C$13,,0)*V397*3</f>
        <v>105</v>
      </c>
      <c r="X397" s="119">
        <f t="shared" si="20"/>
        <v>315</v>
      </c>
    </row>
    <row r="398" spans="1:25" s="11" customFormat="1" outlineLevel="2" x14ac:dyDescent="0.25">
      <c r="A398" s="115"/>
      <c r="B398" s="23" t="s">
        <v>175</v>
      </c>
      <c r="C398" s="107">
        <v>4745</v>
      </c>
      <c r="D398" s="108">
        <v>4</v>
      </c>
      <c r="E398" s="23" t="s">
        <v>195</v>
      </c>
      <c r="F398" s="23" t="s">
        <v>337</v>
      </c>
      <c r="G398" s="116">
        <v>1</v>
      </c>
      <c r="H398" s="116">
        <v>1</v>
      </c>
      <c r="I398" s="117"/>
      <c r="J398" s="118">
        <v>431</v>
      </c>
      <c r="K398" s="50">
        <f>_xlfn.XLOOKUP($H398,'FY21 Billing Rates'!$A$2:$A$13,'FY21 Billing Rates'!$C$2:$C$13,,0)*J398*3</f>
        <v>1419.7140000000002</v>
      </c>
      <c r="L398" s="118"/>
      <c r="M398" s="118"/>
      <c r="N398" s="50">
        <f>_xlfn.XLOOKUP($H398,'FY22 Billing Rates'!$A$2:$A$13,'FY22 Billing Rates'!$C$2:$C$13,,0)*M398*3</f>
        <v>0</v>
      </c>
      <c r="O398" s="118"/>
      <c r="P398" s="118">
        <v>431</v>
      </c>
      <c r="Q398" s="50">
        <f>_xlfn.XLOOKUP($H398,'FY22 Billing Rates'!$A$2:$A$13,'FY22 Billing Rates'!$C$2:$C$13,,0)*P398*3</f>
        <v>1242.5729999999999</v>
      </c>
      <c r="R398" s="118"/>
      <c r="S398" s="118">
        <v>431</v>
      </c>
      <c r="T398" s="50">
        <f>_xlfn.XLOOKUP($H398,'FY22 Billing Rates'!$A$2:$A$13,'FY22 Billing Rates'!$C$2:$C$13,,0)*S398*3</f>
        <v>1242.5729999999999</v>
      </c>
      <c r="U398" s="118"/>
      <c r="V398" s="118">
        <v>431</v>
      </c>
      <c r="W398" s="50">
        <f>_xlfn.XLOOKUP($H398,'FY22 Billing Rates'!$A$2:$A$13,'FY22 Billing Rates'!$C$2:$C$13,,0)*V398*3</f>
        <v>1242.5729999999999</v>
      </c>
      <c r="X398" s="119">
        <f t="shared" si="20"/>
        <v>3727.7189999999996</v>
      </c>
    </row>
    <row r="399" spans="1:25" s="11" customFormat="1" outlineLevel="2" x14ac:dyDescent="0.25">
      <c r="A399" s="115"/>
      <c r="B399" s="23" t="s">
        <v>175</v>
      </c>
      <c r="C399" s="107">
        <v>4745</v>
      </c>
      <c r="D399" s="108">
        <v>4</v>
      </c>
      <c r="E399" s="23" t="s">
        <v>195</v>
      </c>
      <c r="F399" s="23" t="s">
        <v>337</v>
      </c>
      <c r="G399" s="116">
        <v>1</v>
      </c>
      <c r="H399" s="116">
        <v>1</v>
      </c>
      <c r="I399" s="117"/>
      <c r="J399" s="118">
        <v>3905</v>
      </c>
      <c r="K399" s="50">
        <f>_xlfn.XLOOKUP($H399,'FY21 Billing Rates'!$A$2:$A$13,'FY21 Billing Rates'!$C$2:$C$13,,0)*J399*3</f>
        <v>12863.070000000002</v>
      </c>
      <c r="L399" s="118"/>
      <c r="M399" s="118"/>
      <c r="N399" s="50">
        <f>_xlfn.XLOOKUP($H399,'FY22 Billing Rates'!$A$2:$A$13,'FY22 Billing Rates'!$C$2:$C$13,,0)*M399*3</f>
        <v>0</v>
      </c>
      <c r="O399" s="118"/>
      <c r="P399" s="118">
        <v>3905</v>
      </c>
      <c r="Q399" s="50">
        <f>_xlfn.XLOOKUP($H399,'FY22 Billing Rates'!$A$2:$A$13,'FY22 Billing Rates'!$C$2:$C$13,,0)*P399*3</f>
        <v>11258.115</v>
      </c>
      <c r="R399" s="118"/>
      <c r="S399" s="118">
        <v>3905</v>
      </c>
      <c r="T399" s="50">
        <f>_xlfn.XLOOKUP($H399,'FY22 Billing Rates'!$A$2:$A$13,'FY22 Billing Rates'!$C$2:$C$13,,0)*S399*3</f>
        <v>11258.115</v>
      </c>
      <c r="U399" s="118"/>
      <c r="V399" s="118">
        <v>3905</v>
      </c>
      <c r="W399" s="50">
        <f>_xlfn.XLOOKUP($H399,'FY22 Billing Rates'!$A$2:$A$13,'FY22 Billing Rates'!$C$2:$C$13,,0)*V399*3</f>
        <v>11258.115</v>
      </c>
      <c r="X399" s="119">
        <f t="shared" si="20"/>
        <v>33774.345000000001</v>
      </c>
    </row>
    <row r="400" spans="1:25" s="11" customFormat="1" outlineLevel="1" x14ac:dyDescent="0.25">
      <c r="A400" s="128"/>
      <c r="B400" s="129"/>
      <c r="C400" s="130"/>
      <c r="D400" s="131"/>
      <c r="E400" s="129"/>
      <c r="F400" s="137" t="s">
        <v>338</v>
      </c>
      <c r="G400" s="132"/>
      <c r="H400" s="132"/>
      <c r="I400" s="133">
        <v>38569</v>
      </c>
      <c r="J400" s="134"/>
      <c r="K400" s="135"/>
      <c r="L400" s="134"/>
      <c r="M400" s="134">
        <f>SUBTOTAL(9,M390:M399)</f>
        <v>0</v>
      </c>
      <c r="N400" s="135"/>
      <c r="O400" s="134"/>
      <c r="P400" s="134">
        <f>SUBTOTAL(9,P390:P399)</f>
        <v>38569</v>
      </c>
      <c r="Q400" s="135"/>
      <c r="R400" s="134"/>
      <c r="S400" s="134">
        <f>SUBTOTAL(9,S390:S399)</f>
        <v>38569</v>
      </c>
      <c r="T400" s="135"/>
      <c r="U400" s="134"/>
      <c r="V400" s="134">
        <f>SUBTOTAL(9,V390:V399)</f>
        <v>38569</v>
      </c>
      <c r="W400" s="135"/>
      <c r="X400" s="136"/>
    </row>
    <row r="401" spans="1:25" s="19" customFormat="1" outlineLevel="2" x14ac:dyDescent="0.25">
      <c r="A401" s="16"/>
      <c r="B401" s="12" t="s">
        <v>175</v>
      </c>
      <c r="C401" s="13">
        <v>4717</v>
      </c>
      <c r="D401" s="14">
        <v>4</v>
      </c>
      <c r="E401" s="12" t="s">
        <v>208</v>
      </c>
      <c r="F401" s="12" t="s">
        <v>201</v>
      </c>
      <c r="G401" s="15">
        <v>1</v>
      </c>
      <c r="H401" s="15">
        <v>1</v>
      </c>
      <c r="I401" s="91"/>
      <c r="J401" s="68">
        <v>816</v>
      </c>
      <c r="K401" s="65">
        <f>_xlfn.XLOOKUP($H401,'FY21 Billing Rates'!$A$2:$A$13,'FY21 Billing Rates'!$C$2:$C$13,,0)*J401*3</f>
        <v>2687.9040000000005</v>
      </c>
      <c r="L401" s="47"/>
      <c r="M401" s="160">
        <v>816</v>
      </c>
      <c r="N401" s="49">
        <f>_xlfn.XLOOKUP($H401,'FY22 Billing Rates'!$A$2:$A$13,'FY22 Billing Rates'!$C$2:$C$13,,0)*M401*3</f>
        <v>2352.5279999999998</v>
      </c>
      <c r="O401" s="57"/>
      <c r="P401" s="57">
        <v>816</v>
      </c>
      <c r="Q401" s="56">
        <f>_xlfn.XLOOKUP($H401,'FY22 Billing Rates'!$A$2:$A$13,'FY22 Billing Rates'!$C$2:$C$13,,0)*P401*3</f>
        <v>2352.5279999999998</v>
      </c>
      <c r="R401" s="66"/>
      <c r="S401" s="66">
        <v>816</v>
      </c>
      <c r="T401" s="61">
        <f>_xlfn.XLOOKUP($H401,'FY22 Billing Rates'!$A$2:$A$13,'FY22 Billing Rates'!$C$2:$C$13,,0)*S401*3</f>
        <v>2352.5279999999998</v>
      </c>
      <c r="U401" s="68"/>
      <c r="V401" s="68">
        <v>816</v>
      </c>
      <c r="W401" s="65">
        <f>_xlfn.XLOOKUP($H401,'FY22 Billing Rates'!$A$2:$A$13,'FY22 Billing Rates'!$C$2:$C$13,,0)*V401*3</f>
        <v>2352.5279999999998</v>
      </c>
      <c r="X401" s="51">
        <f t="shared" ref="X401:X410" si="21">N401+Q401+T401+W401</f>
        <v>9410.1119999999992</v>
      </c>
    </row>
    <row r="402" spans="1:25" outlineLevel="2" x14ac:dyDescent="0.25">
      <c r="A402" s="16"/>
      <c r="B402" s="12" t="s">
        <v>175</v>
      </c>
      <c r="C402" s="13">
        <v>4722</v>
      </c>
      <c r="D402" s="14">
        <v>4</v>
      </c>
      <c r="E402" s="12" t="s">
        <v>207</v>
      </c>
      <c r="F402" s="12" t="s">
        <v>201</v>
      </c>
      <c r="G402" s="15">
        <v>1</v>
      </c>
      <c r="H402" s="15">
        <v>1</v>
      </c>
      <c r="I402" s="91"/>
      <c r="J402" s="68">
        <v>6536</v>
      </c>
      <c r="K402" s="65">
        <f>_xlfn.XLOOKUP($H402,'FY21 Billing Rates'!$A$2:$A$13,'FY21 Billing Rates'!$C$2:$C$13,,0)*J402*3</f>
        <v>21529.584000000003</v>
      </c>
      <c r="L402" s="47"/>
      <c r="M402" s="160">
        <v>6536</v>
      </c>
      <c r="N402" s="49">
        <f>_xlfn.XLOOKUP($H402,'FY22 Billing Rates'!$A$2:$A$13,'FY22 Billing Rates'!$C$2:$C$13,,0)*M402*3</f>
        <v>18843.288</v>
      </c>
      <c r="O402" s="57"/>
      <c r="P402" s="57">
        <v>6536</v>
      </c>
      <c r="Q402" s="56">
        <f>_xlfn.XLOOKUP($H402,'FY22 Billing Rates'!$A$2:$A$13,'FY22 Billing Rates'!$C$2:$C$13,,0)*P402*3</f>
        <v>18843.288</v>
      </c>
      <c r="R402" s="66"/>
      <c r="S402" s="66">
        <v>6536</v>
      </c>
      <c r="T402" s="61">
        <f>_xlfn.XLOOKUP($H402,'FY22 Billing Rates'!$A$2:$A$13,'FY22 Billing Rates'!$C$2:$C$13,,0)*S402*3</f>
        <v>18843.288</v>
      </c>
      <c r="U402" s="68"/>
      <c r="V402" s="68">
        <v>6536</v>
      </c>
      <c r="W402" s="65">
        <f>_xlfn.XLOOKUP($H402,'FY22 Billing Rates'!$A$2:$A$13,'FY22 Billing Rates'!$C$2:$C$13,,0)*V402*3</f>
        <v>18843.288</v>
      </c>
      <c r="X402" s="51">
        <f t="shared" si="21"/>
        <v>75373.152000000002</v>
      </c>
      <c r="Y402" s="18"/>
    </row>
    <row r="403" spans="1:25" s="11" customFormat="1" outlineLevel="2" x14ac:dyDescent="0.25">
      <c r="A403" s="164"/>
      <c r="B403" s="12" t="s">
        <v>175</v>
      </c>
      <c r="C403" s="13">
        <v>4735</v>
      </c>
      <c r="D403" s="14">
        <v>4</v>
      </c>
      <c r="E403" s="12" t="s">
        <v>209</v>
      </c>
      <c r="F403" s="12" t="s">
        <v>201</v>
      </c>
      <c r="G403" s="15">
        <v>1</v>
      </c>
      <c r="H403" s="15">
        <v>1</v>
      </c>
      <c r="I403" s="91"/>
      <c r="J403" s="68">
        <v>3999</v>
      </c>
      <c r="K403" s="65">
        <f>_xlfn.XLOOKUP($H403,'FY21 Billing Rates'!$A$2:$A$13,'FY21 Billing Rates'!$C$2:$C$13,,0)*J403*3</f>
        <v>13172.706</v>
      </c>
      <c r="L403" s="47"/>
      <c r="M403" s="160"/>
      <c r="N403" s="49">
        <f>_xlfn.XLOOKUP($H403,'FY22 Billing Rates'!$A$2:$A$13,'FY22 Billing Rates'!$C$2:$C$13,,0)*M403*3</f>
        <v>0</v>
      </c>
      <c r="O403" s="57"/>
      <c r="P403" s="57"/>
      <c r="Q403" s="56">
        <f>_xlfn.XLOOKUP($H403,'FY22 Billing Rates'!$A$2:$A$13,'FY22 Billing Rates'!$C$2:$C$13,,0)*P403*3</f>
        <v>0</v>
      </c>
      <c r="R403" s="66"/>
      <c r="S403" s="66"/>
      <c r="T403" s="61">
        <f>_xlfn.XLOOKUP($H403,'FY22 Billing Rates'!$A$2:$A$13,'FY22 Billing Rates'!$C$2:$C$13,,0)*S403*3</f>
        <v>0</v>
      </c>
      <c r="U403" s="68"/>
      <c r="V403" s="68"/>
      <c r="W403" s="65">
        <f>_xlfn.XLOOKUP($H403,'FY22 Billing Rates'!$A$2:$A$13,'FY22 Billing Rates'!$C$2:$C$13,,0)*V403*3</f>
        <v>0</v>
      </c>
      <c r="X403" s="51">
        <f t="shared" si="21"/>
        <v>0</v>
      </c>
    </row>
    <row r="404" spans="1:25" s="11" customFormat="1" outlineLevel="2" x14ac:dyDescent="0.25">
      <c r="A404" s="16"/>
      <c r="B404" s="12" t="s">
        <v>175</v>
      </c>
      <c r="C404" s="13">
        <v>4715</v>
      </c>
      <c r="D404" s="14">
        <v>4</v>
      </c>
      <c r="E404" s="12" t="s">
        <v>204</v>
      </c>
      <c r="F404" s="12" t="s">
        <v>200</v>
      </c>
      <c r="G404" s="15">
        <v>1</v>
      </c>
      <c r="H404" s="15">
        <v>1</v>
      </c>
      <c r="I404" s="91"/>
      <c r="J404" s="126">
        <v>1214</v>
      </c>
      <c r="K404" s="125">
        <f>_xlfn.XLOOKUP($H404,'FY21 Billing Rates'!$A$2:$A$13,'FY21 Billing Rates'!$C$2:$C$13,,0)*J404*3</f>
        <v>3998.9160000000006</v>
      </c>
      <c r="L404" s="47"/>
      <c r="M404" s="163">
        <v>1214</v>
      </c>
      <c r="N404" s="49">
        <f>_xlfn.XLOOKUP($H404,'FY22 Billing Rates'!$A$2:$A$13,'FY22 Billing Rates'!$C$2:$C$13,,0)*M404*3</f>
        <v>3499.962</v>
      </c>
      <c r="O404" s="57"/>
      <c r="P404" s="165">
        <v>1214</v>
      </c>
      <c r="Q404" s="56">
        <f>_xlfn.XLOOKUP($H404,'FY22 Billing Rates'!$A$2:$A$13,'FY22 Billing Rates'!$C$2:$C$13,,0)*P404*3</f>
        <v>3499.962</v>
      </c>
      <c r="R404" s="67"/>
      <c r="S404" s="67">
        <v>1214</v>
      </c>
      <c r="T404" s="61">
        <f>_xlfn.XLOOKUP($H404,'FY22 Billing Rates'!$A$2:$A$13,'FY22 Billing Rates'!$C$2:$C$13,,0)*S404*3</f>
        <v>3499.962</v>
      </c>
      <c r="U404" s="166"/>
      <c r="V404" s="166">
        <v>1214</v>
      </c>
      <c r="W404" s="65">
        <f>_xlfn.XLOOKUP($H404,'FY22 Billing Rates'!$A$2:$A$13,'FY22 Billing Rates'!$C$2:$C$13,,0)*V404*3</f>
        <v>3499.962</v>
      </c>
      <c r="X404" s="51">
        <f t="shared" si="21"/>
        <v>13999.848</v>
      </c>
    </row>
    <row r="405" spans="1:25" s="11" customFormat="1" outlineLevel="2" x14ac:dyDescent="0.25">
      <c r="A405" s="16"/>
      <c r="B405" s="12" t="s">
        <v>175</v>
      </c>
      <c r="C405" s="13">
        <v>4732</v>
      </c>
      <c r="D405" s="14">
        <v>4</v>
      </c>
      <c r="E405" s="12" t="s">
        <v>203</v>
      </c>
      <c r="F405" s="12" t="s">
        <v>200</v>
      </c>
      <c r="G405" s="15">
        <v>1</v>
      </c>
      <c r="H405" s="15">
        <v>1</v>
      </c>
      <c r="I405" s="91"/>
      <c r="J405" s="68">
        <v>1007</v>
      </c>
      <c r="K405" s="65">
        <f>_xlfn.XLOOKUP($H405,'FY21 Billing Rates'!$A$2:$A$13,'FY21 Billing Rates'!$C$2:$C$13,,0)*J405*3</f>
        <v>3317.0580000000004</v>
      </c>
      <c r="L405" s="47"/>
      <c r="M405" s="160">
        <v>1007</v>
      </c>
      <c r="N405" s="49">
        <f>_xlfn.XLOOKUP($H405,'FY22 Billing Rates'!$A$2:$A$13,'FY22 Billing Rates'!$C$2:$C$13,,0)*M405*3</f>
        <v>2903.181</v>
      </c>
      <c r="O405" s="57"/>
      <c r="P405" s="57">
        <v>1007</v>
      </c>
      <c r="Q405" s="56">
        <f>_xlfn.XLOOKUP($H405,'FY22 Billing Rates'!$A$2:$A$13,'FY22 Billing Rates'!$C$2:$C$13,,0)*P405*3</f>
        <v>2903.181</v>
      </c>
      <c r="R405" s="66"/>
      <c r="S405" s="66">
        <v>1007</v>
      </c>
      <c r="T405" s="61">
        <f>_xlfn.XLOOKUP($H405,'FY22 Billing Rates'!$A$2:$A$13,'FY22 Billing Rates'!$C$2:$C$13,,0)*S405*3</f>
        <v>2903.181</v>
      </c>
      <c r="U405" s="68"/>
      <c r="V405" s="68">
        <v>1007</v>
      </c>
      <c r="W405" s="65">
        <f>_xlfn.XLOOKUP($H405,'FY22 Billing Rates'!$A$2:$A$13,'FY22 Billing Rates'!$C$2:$C$13,,0)*V405*3</f>
        <v>2903.181</v>
      </c>
      <c r="X405" s="51">
        <f t="shared" si="21"/>
        <v>11612.724</v>
      </c>
    </row>
    <row r="406" spans="1:25" s="11" customFormat="1" outlineLevel="2" x14ac:dyDescent="0.25">
      <c r="A406" s="164"/>
      <c r="B406" s="12" t="s">
        <v>175</v>
      </c>
      <c r="C406" s="13">
        <v>4735</v>
      </c>
      <c r="D406" s="14">
        <v>4</v>
      </c>
      <c r="E406" s="12" t="s">
        <v>206</v>
      </c>
      <c r="F406" s="12" t="s">
        <v>200</v>
      </c>
      <c r="G406" s="15">
        <v>3</v>
      </c>
      <c r="H406" s="15">
        <v>3</v>
      </c>
      <c r="I406" s="91"/>
      <c r="J406" s="68">
        <v>628</v>
      </c>
      <c r="K406" s="65">
        <f>_xlfn.XLOOKUP($H406,'FY21 Billing Rates'!$A$2:$A$13,'FY21 Billing Rates'!$C$2:$C$13,,0)*J406*3</f>
        <v>659.4</v>
      </c>
      <c r="L406" s="47"/>
      <c r="M406" s="160">
        <v>628</v>
      </c>
      <c r="N406" s="49">
        <f>_xlfn.XLOOKUP($H406,'FY22 Billing Rates'!$A$2:$A$13,'FY22 Billing Rates'!$C$2:$C$13,,0)*M406*3</f>
        <v>659.4</v>
      </c>
      <c r="O406" s="57"/>
      <c r="P406" s="57">
        <v>628</v>
      </c>
      <c r="Q406" s="56">
        <f>_xlfn.XLOOKUP($H406,'FY22 Billing Rates'!$A$2:$A$13,'FY22 Billing Rates'!$C$2:$C$13,,0)*P406*3</f>
        <v>659.4</v>
      </c>
      <c r="R406" s="66"/>
      <c r="S406" s="66">
        <v>628</v>
      </c>
      <c r="T406" s="61">
        <f>_xlfn.XLOOKUP($H406,'FY22 Billing Rates'!$A$2:$A$13,'FY22 Billing Rates'!$C$2:$C$13,,0)*S406*3</f>
        <v>659.4</v>
      </c>
      <c r="U406" s="68"/>
      <c r="V406" s="68">
        <v>628</v>
      </c>
      <c r="W406" s="65">
        <f>_xlfn.XLOOKUP($H406,'FY22 Billing Rates'!$A$2:$A$13,'FY22 Billing Rates'!$C$2:$C$13,,0)*V406*3</f>
        <v>659.4</v>
      </c>
      <c r="X406" s="51">
        <f t="shared" si="21"/>
        <v>2637.6</v>
      </c>
    </row>
    <row r="407" spans="1:25" s="11" customFormat="1" outlineLevel="2" x14ac:dyDescent="0.25">
      <c r="A407" s="16"/>
      <c r="B407" s="12" t="s">
        <v>175</v>
      </c>
      <c r="C407" s="13">
        <v>4735</v>
      </c>
      <c r="D407" s="14">
        <v>4</v>
      </c>
      <c r="E407" s="12" t="s">
        <v>206</v>
      </c>
      <c r="F407" s="12" t="s">
        <v>200</v>
      </c>
      <c r="G407" s="15">
        <v>1</v>
      </c>
      <c r="H407" s="15">
        <v>1</v>
      </c>
      <c r="I407" s="91"/>
      <c r="J407" s="68">
        <v>35824</v>
      </c>
      <c r="K407" s="65">
        <f>_xlfn.XLOOKUP($H407,'FY21 Billing Rates'!$A$2:$A$13,'FY21 Billing Rates'!$C$2:$C$13,,0)*J407*3</f>
        <v>118004.25599999999</v>
      </c>
      <c r="L407" s="47"/>
      <c r="M407" s="160">
        <v>38806</v>
      </c>
      <c r="N407" s="49">
        <f>_xlfn.XLOOKUP($H407,'FY22 Billing Rates'!$A$2:$A$13,'FY22 Billing Rates'!$C$2:$C$13,,0)*M407*3</f>
        <v>111877.698</v>
      </c>
      <c r="O407" s="57"/>
      <c r="P407" s="57">
        <v>38806</v>
      </c>
      <c r="Q407" s="56">
        <f>_xlfn.XLOOKUP($H407,'FY22 Billing Rates'!$A$2:$A$13,'FY22 Billing Rates'!$C$2:$C$13,,0)*P407*3</f>
        <v>111877.698</v>
      </c>
      <c r="R407" s="66"/>
      <c r="S407" s="66">
        <v>38806</v>
      </c>
      <c r="T407" s="61">
        <f>_xlfn.XLOOKUP($H407,'FY22 Billing Rates'!$A$2:$A$13,'FY22 Billing Rates'!$C$2:$C$13,,0)*S407*3</f>
        <v>111877.698</v>
      </c>
      <c r="U407" s="68"/>
      <c r="V407" s="68">
        <v>38806</v>
      </c>
      <c r="W407" s="65">
        <f>_xlfn.XLOOKUP($H407,'FY22 Billing Rates'!$A$2:$A$13,'FY22 Billing Rates'!$C$2:$C$13,,0)*V407*3</f>
        <v>111877.698</v>
      </c>
      <c r="X407" s="51">
        <f t="shared" si="21"/>
        <v>447510.79200000002</v>
      </c>
    </row>
    <row r="408" spans="1:25" s="11" customFormat="1" outlineLevel="2" x14ac:dyDescent="0.25">
      <c r="A408" s="16"/>
      <c r="B408" s="12" t="s">
        <v>175</v>
      </c>
      <c r="C408" s="13">
        <v>4740</v>
      </c>
      <c r="D408" s="14">
        <v>4</v>
      </c>
      <c r="E408" s="12" t="s">
        <v>210</v>
      </c>
      <c r="F408" s="12" t="s">
        <v>200</v>
      </c>
      <c r="G408" s="15">
        <v>1</v>
      </c>
      <c r="H408" s="15">
        <v>1</v>
      </c>
      <c r="I408" s="91"/>
      <c r="J408" s="68">
        <v>2289</v>
      </c>
      <c r="K408" s="65">
        <f>_xlfn.XLOOKUP($H408,'FY21 Billing Rates'!$A$2:$A$13,'FY21 Billing Rates'!$C$2:$C$13,,0)*J408*3</f>
        <v>7539.9660000000003</v>
      </c>
      <c r="L408" s="47"/>
      <c r="M408" s="160">
        <v>4251</v>
      </c>
      <c r="N408" s="49">
        <f>_xlfn.XLOOKUP($H408,'FY22 Billing Rates'!$A$2:$A$13,'FY22 Billing Rates'!$C$2:$C$13,,0)*M408*3</f>
        <v>12255.633</v>
      </c>
      <c r="O408" s="57"/>
      <c r="P408" s="57">
        <v>4251</v>
      </c>
      <c r="Q408" s="56">
        <f>_xlfn.XLOOKUP($H408,'FY22 Billing Rates'!$A$2:$A$13,'FY22 Billing Rates'!$C$2:$C$13,,0)*P408*3</f>
        <v>12255.633</v>
      </c>
      <c r="R408" s="66"/>
      <c r="S408" s="66">
        <v>4251</v>
      </c>
      <c r="T408" s="61">
        <f>_xlfn.XLOOKUP($H408,'FY22 Billing Rates'!$A$2:$A$13,'FY22 Billing Rates'!$C$2:$C$13,,0)*S408*3</f>
        <v>12255.633</v>
      </c>
      <c r="U408" s="68"/>
      <c r="V408" s="68">
        <v>4251</v>
      </c>
      <c r="W408" s="65">
        <f>_xlfn.XLOOKUP($H408,'FY22 Billing Rates'!$A$2:$A$13,'FY22 Billing Rates'!$C$2:$C$13,,0)*V408*3</f>
        <v>12255.633</v>
      </c>
      <c r="X408" s="51">
        <f t="shared" si="21"/>
        <v>49022.531999999999</v>
      </c>
    </row>
    <row r="409" spans="1:25" s="11" customFormat="1" outlineLevel="2" x14ac:dyDescent="0.25">
      <c r="A409" s="16"/>
      <c r="B409" s="12" t="s">
        <v>175</v>
      </c>
      <c r="C409" s="13">
        <v>4740</v>
      </c>
      <c r="D409" s="14">
        <v>4</v>
      </c>
      <c r="E409" s="12" t="s">
        <v>202</v>
      </c>
      <c r="F409" s="12" t="s">
        <v>200</v>
      </c>
      <c r="G409" s="15">
        <v>1</v>
      </c>
      <c r="H409" s="15">
        <v>1</v>
      </c>
      <c r="I409" s="91"/>
      <c r="J409" s="68">
        <v>945</v>
      </c>
      <c r="K409" s="65">
        <f>_xlfn.XLOOKUP($H409,'FY21 Billing Rates'!$A$2:$A$13,'FY21 Billing Rates'!$C$2:$C$13,,0)*J409*3</f>
        <v>3112.8300000000004</v>
      </c>
      <c r="L409" s="47"/>
      <c r="M409" s="160"/>
      <c r="N409" s="49">
        <f>_xlfn.XLOOKUP($H409,'FY22 Billing Rates'!$A$2:$A$13,'FY22 Billing Rates'!$C$2:$C$13,,0)*M409*3</f>
        <v>0</v>
      </c>
      <c r="O409" s="57"/>
      <c r="P409" s="57"/>
      <c r="Q409" s="56">
        <f>_xlfn.XLOOKUP($H409,'FY22 Billing Rates'!$A$2:$A$13,'FY22 Billing Rates'!$C$2:$C$13,,0)*P409*3</f>
        <v>0</v>
      </c>
      <c r="R409" s="66"/>
      <c r="S409" s="66"/>
      <c r="T409" s="61">
        <f>_xlfn.XLOOKUP($H409,'FY22 Billing Rates'!$A$2:$A$13,'FY22 Billing Rates'!$C$2:$C$13,,0)*S409*3</f>
        <v>0</v>
      </c>
      <c r="U409" s="68"/>
      <c r="V409" s="68"/>
      <c r="W409" s="65">
        <f>_xlfn.XLOOKUP($H409,'FY22 Billing Rates'!$A$2:$A$13,'FY22 Billing Rates'!$C$2:$C$13,,0)*V409*3</f>
        <v>0</v>
      </c>
      <c r="X409" s="51">
        <f t="shared" si="21"/>
        <v>0</v>
      </c>
    </row>
    <row r="410" spans="1:25" s="11" customFormat="1" outlineLevel="2" x14ac:dyDescent="0.25">
      <c r="A410" s="16"/>
      <c r="B410" s="12" t="s">
        <v>175</v>
      </c>
      <c r="C410" s="13">
        <v>4745</v>
      </c>
      <c r="D410" s="14">
        <v>4</v>
      </c>
      <c r="E410" s="12" t="s">
        <v>205</v>
      </c>
      <c r="F410" s="12" t="s">
        <v>200</v>
      </c>
      <c r="G410" s="15">
        <v>1</v>
      </c>
      <c r="H410" s="15">
        <v>1</v>
      </c>
      <c r="I410" s="91"/>
      <c r="J410" s="68">
        <v>853</v>
      </c>
      <c r="K410" s="65">
        <f>_xlfn.XLOOKUP($H410,'FY21 Billing Rates'!$A$2:$A$13,'FY21 Billing Rates'!$C$2:$C$13,,0)*J410*3</f>
        <v>2809.7820000000002</v>
      </c>
      <c r="L410" s="47"/>
      <c r="M410" s="160">
        <v>853</v>
      </c>
      <c r="N410" s="49">
        <f>_xlfn.XLOOKUP($H410,'FY22 Billing Rates'!$A$2:$A$13,'FY22 Billing Rates'!$C$2:$C$13,,0)*M410*3</f>
        <v>2459.1989999999996</v>
      </c>
      <c r="O410" s="57"/>
      <c r="P410" s="57">
        <v>853</v>
      </c>
      <c r="Q410" s="56">
        <f>_xlfn.XLOOKUP($H410,'FY22 Billing Rates'!$A$2:$A$13,'FY22 Billing Rates'!$C$2:$C$13,,0)*P410*3</f>
        <v>2459.1989999999996</v>
      </c>
      <c r="R410" s="66"/>
      <c r="S410" s="66">
        <v>853</v>
      </c>
      <c r="T410" s="61">
        <f>_xlfn.XLOOKUP($H410,'FY22 Billing Rates'!$A$2:$A$13,'FY22 Billing Rates'!$C$2:$C$13,,0)*S410*3</f>
        <v>2459.1989999999996</v>
      </c>
      <c r="U410" s="68"/>
      <c r="V410" s="68">
        <v>853</v>
      </c>
      <c r="W410" s="65">
        <f>_xlfn.XLOOKUP($H410,'FY22 Billing Rates'!$A$2:$A$13,'FY22 Billing Rates'!$C$2:$C$13,,0)*V410*3</f>
        <v>2459.1989999999996</v>
      </c>
      <c r="X410" s="51">
        <f t="shared" si="21"/>
        <v>9836.7959999999985</v>
      </c>
    </row>
    <row r="411" spans="1:25" s="11" customFormat="1" outlineLevel="1" x14ac:dyDescent="0.25">
      <c r="A411" s="128"/>
      <c r="B411" s="129"/>
      <c r="C411" s="130"/>
      <c r="D411" s="131"/>
      <c r="E411" s="129"/>
      <c r="F411" s="137" t="s">
        <v>243</v>
      </c>
      <c r="G411" s="132"/>
      <c r="H411" s="132"/>
      <c r="I411" s="133">
        <v>42760</v>
      </c>
      <c r="J411" s="138"/>
      <c r="K411" s="135"/>
      <c r="L411" s="134"/>
      <c r="M411" s="138">
        <f>SUBTOTAL(9,M401:M410)</f>
        <v>54111</v>
      </c>
      <c r="N411" s="135"/>
      <c r="O411" s="138"/>
      <c r="P411" s="138">
        <f>SUBTOTAL(9,P401:P410)</f>
        <v>54111</v>
      </c>
      <c r="Q411" s="135"/>
      <c r="R411" s="138"/>
      <c r="S411" s="138">
        <f>SUBTOTAL(9,S401:S410)</f>
        <v>54111</v>
      </c>
      <c r="T411" s="135"/>
      <c r="U411" s="138"/>
      <c r="V411" s="138">
        <f>SUBTOTAL(9,V401:V410)</f>
        <v>54111</v>
      </c>
      <c r="W411" s="135"/>
      <c r="X411" s="136"/>
      <c r="Y411" s="11" t="s">
        <v>392</v>
      </c>
    </row>
    <row r="412" spans="1:25" s="11" customFormat="1" outlineLevel="2" x14ac:dyDescent="0.25">
      <c r="A412" s="16"/>
      <c r="B412" s="12" t="s">
        <v>46</v>
      </c>
      <c r="C412" s="13">
        <v>1349</v>
      </c>
      <c r="D412" s="14">
        <v>12</v>
      </c>
      <c r="E412" s="12" t="s">
        <v>47</v>
      </c>
      <c r="F412" s="12" t="s">
        <v>158</v>
      </c>
      <c r="G412" s="15">
        <v>3</v>
      </c>
      <c r="H412" s="15">
        <v>8</v>
      </c>
      <c r="I412" s="91"/>
      <c r="J412" s="64">
        <v>2111</v>
      </c>
      <c r="K412" s="65">
        <f>_xlfn.XLOOKUP($H412,'FY21 Billing Rates'!$A$2:$A$13,'FY21 Billing Rates'!$C$2:$C$13,,0)*J412*3</f>
        <v>0</v>
      </c>
      <c r="L412" s="47"/>
      <c r="M412" s="47"/>
      <c r="N412" s="49">
        <f>_xlfn.XLOOKUP($H412,'FY22 Billing Rates'!$A$2:$A$13,'FY22 Billing Rates'!$C$2:$C$13,,0)*M412*3</f>
        <v>0</v>
      </c>
      <c r="O412" s="55"/>
      <c r="P412" s="55">
        <v>2111</v>
      </c>
      <c r="Q412" s="56">
        <f>_xlfn.XLOOKUP($H412,'FY22 Billing Rates'!$A$2:$A$13,'FY22 Billing Rates'!$C$2:$C$13,,0)*P412*3</f>
        <v>0</v>
      </c>
      <c r="R412" s="60">
        <v>-856</v>
      </c>
      <c r="S412" s="60">
        <v>1255</v>
      </c>
      <c r="T412" s="61">
        <f>_xlfn.XLOOKUP($H412,'FY22 Billing Rates'!$A$2:$A$13,'FY22 Billing Rates'!$C$2:$C$13,,0)*S412*3</f>
        <v>0</v>
      </c>
      <c r="U412" s="64"/>
      <c r="V412" s="64">
        <v>1255</v>
      </c>
      <c r="W412" s="65">
        <f>_xlfn.XLOOKUP($H412,'FY22 Billing Rates'!$A$2:$A$13,'FY22 Billing Rates'!$C$2:$C$13,,0)*V412*3</f>
        <v>0</v>
      </c>
      <c r="X412" s="51">
        <f>N412+Q412+T412+W412</f>
        <v>0</v>
      </c>
    </row>
    <row r="413" spans="1:25" s="11" customFormat="1" ht="14.25" customHeight="1" outlineLevel="2" x14ac:dyDescent="0.25">
      <c r="A413" s="169" t="s">
        <v>372</v>
      </c>
      <c r="B413" s="23" t="s">
        <v>156</v>
      </c>
      <c r="C413" s="107">
        <v>4173</v>
      </c>
      <c r="D413" s="108">
        <v>4</v>
      </c>
      <c r="E413" s="23" t="s">
        <v>332</v>
      </c>
      <c r="F413" s="23" t="s">
        <v>158</v>
      </c>
      <c r="G413" s="116">
        <v>3</v>
      </c>
      <c r="H413" s="116">
        <v>3</v>
      </c>
      <c r="I413" s="117"/>
      <c r="J413" s="118">
        <v>289</v>
      </c>
      <c r="K413" s="50">
        <f>_xlfn.XLOOKUP($H413,'FY21 Billing Rates'!$A$2:$A$13,'FY21 Billing Rates'!$C$2:$C$13,,0)*J413*3</f>
        <v>303.45</v>
      </c>
      <c r="L413" s="118"/>
      <c r="M413" s="118"/>
      <c r="N413" s="50">
        <f>_xlfn.XLOOKUP($H413,'FY22 Billing Rates'!$A$2:$A$13,'FY22 Billing Rates'!$C$2:$C$13,,0)*M413*3</f>
        <v>0</v>
      </c>
      <c r="O413" s="118"/>
      <c r="P413" s="118">
        <v>289</v>
      </c>
      <c r="Q413" s="50">
        <f>_xlfn.XLOOKUP($H413,'FY22 Billing Rates'!$A$2:$A$13,'FY22 Billing Rates'!$C$2:$C$13,,0)*P413*3</f>
        <v>303.45</v>
      </c>
      <c r="R413" s="118"/>
      <c r="S413" s="118">
        <v>289</v>
      </c>
      <c r="T413" s="50">
        <f>_xlfn.XLOOKUP($H413,'FY22 Billing Rates'!$A$2:$A$13,'FY22 Billing Rates'!$C$2:$C$13,,0)*S413*3</f>
        <v>303.45</v>
      </c>
      <c r="U413" s="118"/>
      <c r="V413" s="118">
        <v>289</v>
      </c>
      <c r="W413" s="50">
        <f>_xlfn.XLOOKUP($H413,'FY22 Billing Rates'!$A$2:$A$13,'FY22 Billing Rates'!$C$2:$C$13,,0)*V413*3</f>
        <v>303.45</v>
      </c>
      <c r="X413" s="119">
        <f>N413+Q413+T413+W413</f>
        <v>910.34999999999991</v>
      </c>
    </row>
    <row r="414" spans="1:25" s="3" customFormat="1" outlineLevel="2" x14ac:dyDescent="0.25">
      <c r="A414" s="115" t="s">
        <v>381</v>
      </c>
      <c r="B414" s="23"/>
      <c r="C414" s="107">
        <v>4219</v>
      </c>
      <c r="D414" s="108">
        <v>18</v>
      </c>
      <c r="E414" s="23" t="s">
        <v>371</v>
      </c>
      <c r="F414" s="23" t="s">
        <v>158</v>
      </c>
      <c r="G414" s="116">
        <v>3</v>
      </c>
      <c r="H414" s="116">
        <v>3</v>
      </c>
      <c r="I414" s="117"/>
      <c r="J414" s="118">
        <v>0</v>
      </c>
      <c r="K414" s="50">
        <f>_xlfn.XLOOKUP($H414,'FY21 Billing Rates'!$A$2:$A$13,'FY21 Billing Rates'!$C$2:$C$13,,0)*J414*3</f>
        <v>0</v>
      </c>
      <c r="L414" s="118"/>
      <c r="M414" s="118"/>
      <c r="N414" s="50">
        <f>_xlfn.XLOOKUP($H414,'FY22 Billing Rates'!$A$2:$A$13,'FY22 Billing Rates'!$C$2:$C$13,,0)*M414*3</f>
        <v>0</v>
      </c>
      <c r="O414" s="118"/>
      <c r="P414" s="118">
        <v>0</v>
      </c>
      <c r="Q414" s="50">
        <f>_xlfn.XLOOKUP($H414,'FY22 Billing Rates'!$A$2:$A$13,'FY22 Billing Rates'!$C$2:$C$13,,0)*P414*3</f>
        <v>0</v>
      </c>
      <c r="R414" s="118">
        <v>856</v>
      </c>
      <c r="S414" s="118">
        <v>856</v>
      </c>
      <c r="T414" s="50">
        <f>_xlfn.XLOOKUP($H414,'FY22 Billing Rates'!$A$2:$A$13,'FY22 Billing Rates'!$C$2:$C$13,,0)*S414*3</f>
        <v>898.8</v>
      </c>
      <c r="U414" s="118"/>
      <c r="V414" s="118">
        <v>856</v>
      </c>
      <c r="W414" s="50">
        <f>_xlfn.XLOOKUP($H414,'FY22 Billing Rates'!$A$2:$A$13,'FY22 Billing Rates'!$C$2:$C$13,,0)*V414*3</f>
        <v>898.8</v>
      </c>
      <c r="X414" s="119">
        <f>N414+Q414+T414+W414</f>
        <v>1797.6</v>
      </c>
    </row>
    <row r="415" spans="1:25" s="3" customFormat="1" outlineLevel="1" x14ac:dyDescent="0.25">
      <c r="A415" s="139"/>
      <c r="B415" s="140"/>
      <c r="C415" s="141"/>
      <c r="D415" s="142"/>
      <c r="E415" s="140"/>
      <c r="F415" s="143" t="s">
        <v>242</v>
      </c>
      <c r="G415" s="144"/>
      <c r="H415" s="144"/>
      <c r="I415" s="145">
        <v>2400</v>
      </c>
      <c r="J415" s="146"/>
      <c r="K415" s="147"/>
      <c r="L415" s="146"/>
      <c r="M415" s="146">
        <f>SUBTOTAL(9,M412:M414)</f>
        <v>0</v>
      </c>
      <c r="N415" s="147"/>
      <c r="O415" s="146"/>
      <c r="P415" s="146">
        <f>SUBTOTAL(9,P412:P414)</f>
        <v>2400</v>
      </c>
      <c r="Q415" s="147"/>
      <c r="R415" s="146"/>
      <c r="S415" s="146">
        <f>SUBTOTAL(9,S412:S414)</f>
        <v>2400</v>
      </c>
      <c r="T415" s="147"/>
      <c r="U415" s="146"/>
      <c r="V415" s="146">
        <f>SUBTOTAL(9,V412:V414)</f>
        <v>2400</v>
      </c>
      <c r="W415" s="147"/>
      <c r="X415" s="148"/>
    </row>
    <row r="416" spans="1:25" s="3" customFormat="1" x14ac:dyDescent="0.25">
      <c r="A416" s="149"/>
      <c r="B416" s="150"/>
      <c r="C416" s="151"/>
      <c r="D416" s="152"/>
      <c r="E416" s="150"/>
      <c r="F416" s="153" t="s">
        <v>244</v>
      </c>
      <c r="G416" s="154"/>
      <c r="H416" s="154"/>
      <c r="I416" s="155"/>
      <c r="J416" s="156"/>
      <c r="K416" s="157"/>
      <c r="L416" s="156"/>
      <c r="M416" s="156"/>
      <c r="N416" s="157"/>
      <c r="O416" s="156"/>
      <c r="P416" s="156"/>
      <c r="Q416" s="157"/>
      <c r="R416" s="156"/>
      <c r="S416" s="156">
        <f>SUBTOTAL(9,S8:S414)</f>
        <v>1808448</v>
      </c>
      <c r="T416" s="157"/>
      <c r="U416" s="156"/>
      <c r="V416" s="156"/>
      <c r="W416" s="157"/>
      <c r="X416" s="158"/>
    </row>
    <row r="420" spans="11:23" x14ac:dyDescent="0.25">
      <c r="K420" s="48"/>
      <c r="U420" s="21"/>
      <c r="V420" s="21"/>
      <c r="W420" s="48"/>
    </row>
    <row r="421" spans="11:23" x14ac:dyDescent="0.25">
      <c r="K421" s="48"/>
      <c r="U421" s="21"/>
      <c r="V421" s="21"/>
      <c r="W421" s="48"/>
    </row>
    <row r="422" spans="11:23" x14ac:dyDescent="0.25">
      <c r="K422" s="48"/>
      <c r="U422" s="21"/>
      <c r="V422" s="21"/>
      <c r="W422" s="48"/>
    </row>
    <row r="423" spans="11:23" x14ac:dyDescent="0.25">
      <c r="K423" s="48"/>
      <c r="U423" s="21"/>
      <c r="V423" s="21"/>
      <c r="W423" s="48"/>
    </row>
    <row r="424" spans="11:23" x14ac:dyDescent="0.25">
      <c r="K424" s="48"/>
      <c r="U424" s="21"/>
      <c r="V424" s="21"/>
      <c r="W424" s="48"/>
    </row>
    <row r="425" spans="11:23" x14ac:dyDescent="0.25">
      <c r="K425" s="95"/>
      <c r="U425" s="38"/>
      <c r="V425" s="38"/>
      <c r="W425" s="95"/>
    </row>
  </sheetData>
  <sheetProtection sheet="1" objects="1" scenarios="1" sort="0" autoFilter="0"/>
  <autoFilter ref="A7:X414" xr:uid="{56A8414E-D311-4CC7-A4A7-BF7EAEB10458}"/>
  <sortState xmlns:xlrd2="http://schemas.microsoft.com/office/spreadsheetml/2017/richdata2" ref="A8:X414">
    <sortCondition ref="F8:F414"/>
    <sortCondition ref="C8:C414"/>
    <sortCondition ref="D8:D414"/>
  </sortState>
  <mergeCells count="1">
    <mergeCell ref="R2:S2"/>
  </mergeCells>
  <phoneticPr fontId="29" type="noConversion"/>
  <pageMargins left="0.25" right="0.25" top="0.75" bottom="0.75" header="0.3" footer="0.3"/>
  <pageSetup paperSize="5" scale="46" fitToHeight="0" orientation="landscape" horizontalDpi="1200" verticalDpi="1200" r:id="rId1"/>
  <ignoredErrors>
    <ignoredError sqref="P173 S173 V1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C6D2A-FF07-44C3-8589-EBD46EF8E2B5}">
  <sheetPr>
    <tabColor rgb="FFFFFF00"/>
  </sheetPr>
  <dimension ref="A1:G67"/>
  <sheetViews>
    <sheetView zoomScale="90" zoomScaleNormal="90" workbookViewId="0">
      <pane ySplit="2" topLeftCell="A3" activePane="bottomLeft" state="frozen"/>
      <selection pane="bottomLeft" activeCell="G15" sqref="G15"/>
    </sheetView>
  </sheetViews>
  <sheetFormatPr defaultRowHeight="15" x14ac:dyDescent="0.25"/>
  <cols>
    <col min="1" max="1" width="5.85546875" style="45" customWidth="1"/>
    <col min="2" max="2" width="9" style="43" customWidth="1"/>
    <col min="3" max="3" width="6.85546875" style="43" bestFit="1" customWidth="1"/>
    <col min="4" max="4" width="9.140625" style="43"/>
    <col min="5" max="5" width="39.42578125" style="43" bestFit="1" customWidth="1"/>
    <col min="6" max="6" width="59.85546875" style="43" bestFit="1" customWidth="1"/>
    <col min="7" max="7" width="68.7109375" style="43" customWidth="1"/>
    <col min="8" max="16384" width="9.140625" style="43"/>
  </cols>
  <sheetData>
    <row r="1" spans="1:7" s="44" customFormat="1" ht="18.75" x14ac:dyDescent="0.25">
      <c r="A1" s="174" t="s">
        <v>330</v>
      </c>
      <c r="B1" s="174"/>
      <c r="C1" s="174"/>
      <c r="D1" s="174"/>
      <c r="E1" s="174"/>
      <c r="F1" s="174"/>
      <c r="G1" s="175"/>
    </row>
    <row r="2" spans="1:7" s="45" customFormat="1" ht="15.75" x14ac:dyDescent="0.25">
      <c r="A2" s="69"/>
      <c r="B2" s="70" t="s">
        <v>2</v>
      </c>
      <c r="C2" s="71" t="s">
        <v>3</v>
      </c>
      <c r="D2" s="70" t="s">
        <v>329</v>
      </c>
      <c r="E2" s="72" t="s">
        <v>314</v>
      </c>
      <c r="F2" s="70" t="s">
        <v>5</v>
      </c>
      <c r="G2" s="72" t="s">
        <v>380</v>
      </c>
    </row>
    <row r="3" spans="1:7" x14ac:dyDescent="0.25">
      <c r="A3" s="105">
        <v>3</v>
      </c>
      <c r="B3" s="12" t="s">
        <v>88</v>
      </c>
      <c r="C3" s="13">
        <v>2361</v>
      </c>
      <c r="D3" s="14">
        <v>4</v>
      </c>
      <c r="E3" s="12" t="s">
        <v>89</v>
      </c>
      <c r="F3" s="12" t="s">
        <v>265</v>
      </c>
      <c r="G3" s="16" t="s">
        <v>382</v>
      </c>
    </row>
    <row r="4" spans="1:7" x14ac:dyDescent="0.25">
      <c r="A4" s="105">
        <v>1</v>
      </c>
      <c r="B4" s="12" t="s">
        <v>35</v>
      </c>
      <c r="C4" s="13">
        <v>2895</v>
      </c>
      <c r="D4" s="14">
        <v>45</v>
      </c>
      <c r="E4" s="12" t="s">
        <v>107</v>
      </c>
      <c r="F4" s="12" t="s">
        <v>16</v>
      </c>
      <c r="G4" s="16" t="s">
        <v>343</v>
      </c>
    </row>
    <row r="5" spans="1:7" x14ac:dyDescent="0.25">
      <c r="A5" s="105">
        <v>2</v>
      </c>
      <c r="B5" s="12" t="s">
        <v>95</v>
      </c>
      <c r="C5" s="13">
        <v>2631</v>
      </c>
      <c r="D5" s="14">
        <v>10</v>
      </c>
      <c r="E5" s="12" t="s">
        <v>96</v>
      </c>
      <c r="F5" s="12" t="s">
        <v>10</v>
      </c>
      <c r="G5" s="16" t="s">
        <v>351</v>
      </c>
    </row>
    <row r="6" spans="1:7" x14ac:dyDescent="0.25">
      <c r="A6" s="105">
        <v>4</v>
      </c>
      <c r="B6" s="12" t="s">
        <v>65</v>
      </c>
      <c r="C6" s="13">
        <v>1363</v>
      </c>
      <c r="D6" s="14">
        <v>20</v>
      </c>
      <c r="E6" s="12" t="s">
        <v>356</v>
      </c>
      <c r="F6" s="12" t="s">
        <v>16</v>
      </c>
      <c r="G6" s="16" t="s">
        <v>357</v>
      </c>
    </row>
    <row r="7" spans="1:7" x14ac:dyDescent="0.25">
      <c r="A7" s="105">
        <v>5</v>
      </c>
      <c r="B7" s="12" t="s">
        <v>46</v>
      </c>
      <c r="C7" s="13">
        <v>1562</v>
      </c>
      <c r="D7" s="14">
        <v>4</v>
      </c>
      <c r="E7" s="12" t="s">
        <v>87</v>
      </c>
      <c r="F7" s="12" t="s">
        <v>276</v>
      </c>
      <c r="G7" s="16" t="s">
        <v>386</v>
      </c>
    </row>
    <row r="8" spans="1:7" x14ac:dyDescent="0.25">
      <c r="A8" s="105">
        <v>6</v>
      </c>
      <c r="B8" s="12" t="s">
        <v>35</v>
      </c>
      <c r="C8" s="13">
        <v>2895</v>
      </c>
      <c r="D8" s="14">
        <v>4</v>
      </c>
      <c r="E8" s="12" t="s">
        <v>106</v>
      </c>
      <c r="F8" s="12" t="s">
        <v>16</v>
      </c>
      <c r="G8" s="16" t="s">
        <v>362</v>
      </c>
    </row>
    <row r="9" spans="1:7" x14ac:dyDescent="0.25">
      <c r="A9" s="105">
        <v>7</v>
      </c>
      <c r="B9" s="12"/>
      <c r="C9" s="13"/>
      <c r="D9" s="14"/>
      <c r="E9" s="12"/>
      <c r="F9" s="12"/>
      <c r="G9" s="16"/>
    </row>
    <row r="10" spans="1:7" x14ac:dyDescent="0.25">
      <c r="A10" s="105">
        <v>8</v>
      </c>
      <c r="B10" s="12"/>
      <c r="C10" s="13"/>
      <c r="D10" s="14"/>
      <c r="E10" s="12"/>
      <c r="F10" s="12"/>
      <c r="G10" s="16"/>
    </row>
    <row r="11" spans="1:7" ht="30" x14ac:dyDescent="0.25">
      <c r="A11" s="105">
        <v>9</v>
      </c>
      <c r="B11" s="12" t="s">
        <v>156</v>
      </c>
      <c r="C11" s="13">
        <v>4173</v>
      </c>
      <c r="D11" s="14">
        <v>4</v>
      </c>
      <c r="E11" s="12" t="s">
        <v>332</v>
      </c>
      <c r="F11" s="12" t="s">
        <v>158</v>
      </c>
      <c r="G11" s="120" t="s">
        <v>372</v>
      </c>
    </row>
    <row r="12" spans="1:7" x14ac:dyDescent="0.25">
      <c r="A12" s="105">
        <v>10</v>
      </c>
      <c r="B12" s="12"/>
      <c r="C12" s="13"/>
      <c r="D12" s="14"/>
      <c r="E12" s="12" t="s">
        <v>368</v>
      </c>
      <c r="F12" s="12" t="s">
        <v>10</v>
      </c>
      <c r="G12" s="115" t="s">
        <v>373</v>
      </c>
    </row>
    <row r="13" spans="1:7" x14ac:dyDescent="0.25">
      <c r="A13" s="105">
        <v>11</v>
      </c>
      <c r="B13" s="12" t="s">
        <v>88</v>
      </c>
      <c r="C13" s="13">
        <v>2361</v>
      </c>
      <c r="D13" s="14">
        <v>4</v>
      </c>
      <c r="E13" s="12" t="s">
        <v>89</v>
      </c>
      <c r="F13" s="12" t="s">
        <v>10</v>
      </c>
      <c r="G13" s="16" t="s">
        <v>370</v>
      </c>
    </row>
    <row r="14" spans="1:7" x14ac:dyDescent="0.25">
      <c r="A14" s="105">
        <v>12</v>
      </c>
      <c r="B14" s="12" t="s">
        <v>88</v>
      </c>
      <c r="C14" s="13">
        <v>4207</v>
      </c>
      <c r="D14" s="14">
        <v>4</v>
      </c>
      <c r="E14" s="12" t="s">
        <v>333</v>
      </c>
      <c r="F14" s="12" t="s">
        <v>10</v>
      </c>
      <c r="G14" s="16" t="s">
        <v>370</v>
      </c>
    </row>
    <row r="15" spans="1:7" x14ac:dyDescent="0.25">
      <c r="A15" s="105">
        <v>13</v>
      </c>
      <c r="B15" s="12" t="s">
        <v>54</v>
      </c>
      <c r="C15" s="13">
        <v>1341</v>
      </c>
      <c r="D15" s="14">
        <v>4</v>
      </c>
      <c r="E15" s="12" t="s">
        <v>55</v>
      </c>
      <c r="F15" s="12" t="s">
        <v>271</v>
      </c>
      <c r="G15" s="16" t="s">
        <v>381</v>
      </c>
    </row>
    <row r="16" spans="1:7" x14ac:dyDescent="0.25">
      <c r="A16" s="105">
        <v>14</v>
      </c>
      <c r="B16" s="12" t="s">
        <v>20</v>
      </c>
      <c r="C16" s="13">
        <v>1017</v>
      </c>
      <c r="D16" s="14">
        <v>4</v>
      </c>
      <c r="E16" s="12" t="s">
        <v>352</v>
      </c>
      <c r="F16" s="12" t="s">
        <v>16</v>
      </c>
      <c r="G16" s="16" t="s">
        <v>387</v>
      </c>
    </row>
    <row r="17" spans="1:7" x14ac:dyDescent="0.25">
      <c r="A17" s="105">
        <v>15</v>
      </c>
      <c r="B17" s="12" t="s">
        <v>165</v>
      </c>
      <c r="C17" s="13">
        <v>4461</v>
      </c>
      <c r="D17" s="14">
        <v>4</v>
      </c>
      <c r="E17" s="12" t="s">
        <v>166</v>
      </c>
      <c r="F17" s="12" t="s">
        <v>271</v>
      </c>
      <c r="G17" s="16" t="s">
        <v>383</v>
      </c>
    </row>
    <row r="18" spans="1:7" x14ac:dyDescent="0.25">
      <c r="A18" s="105">
        <v>16</v>
      </c>
      <c r="B18" s="12" t="s">
        <v>165</v>
      </c>
      <c r="C18" s="13">
        <v>4461</v>
      </c>
      <c r="D18" s="14">
        <v>4</v>
      </c>
      <c r="E18" s="12" t="s">
        <v>166</v>
      </c>
      <c r="F18" s="12" t="s">
        <v>276</v>
      </c>
      <c r="G18" s="16" t="s">
        <v>388</v>
      </c>
    </row>
    <row r="19" spans="1:7" x14ac:dyDescent="0.25">
      <c r="A19" s="105">
        <v>17</v>
      </c>
      <c r="B19" s="12" t="s">
        <v>82</v>
      </c>
      <c r="C19" s="13">
        <v>1526</v>
      </c>
      <c r="D19" s="14">
        <v>4</v>
      </c>
      <c r="E19" s="12" t="s">
        <v>83</v>
      </c>
      <c r="F19" s="12" t="s">
        <v>10</v>
      </c>
      <c r="G19" s="16" t="s">
        <v>390</v>
      </c>
    </row>
    <row r="20" spans="1:7" x14ac:dyDescent="0.25">
      <c r="A20" s="105">
        <v>18</v>
      </c>
      <c r="B20" s="12"/>
      <c r="C20" s="13"/>
      <c r="D20" s="14"/>
      <c r="E20" s="12"/>
      <c r="F20" s="12"/>
      <c r="G20" s="16"/>
    </row>
    <row r="21" spans="1:7" x14ac:dyDescent="0.25">
      <c r="A21" s="105">
        <v>19</v>
      </c>
      <c r="B21" s="12"/>
      <c r="C21" s="13"/>
      <c r="D21" s="14"/>
      <c r="E21" s="12"/>
      <c r="F21" s="12"/>
      <c r="G21" s="16"/>
    </row>
    <row r="22" spans="1:7" x14ac:dyDescent="0.25">
      <c r="A22" s="105">
        <v>20</v>
      </c>
      <c r="B22" s="12"/>
      <c r="C22" s="13"/>
      <c r="D22" s="14"/>
      <c r="E22" s="12"/>
      <c r="F22" s="12"/>
      <c r="G22" s="16"/>
    </row>
    <row r="23" spans="1:7" x14ac:dyDescent="0.25">
      <c r="A23" s="105">
        <v>21</v>
      </c>
      <c r="B23" s="12"/>
      <c r="C23" s="13"/>
      <c r="D23" s="14"/>
      <c r="E23" s="12"/>
      <c r="F23" s="12"/>
      <c r="G23" s="16"/>
    </row>
    <row r="24" spans="1:7" x14ac:dyDescent="0.25">
      <c r="A24" s="105">
        <v>22</v>
      </c>
      <c r="B24" s="12"/>
      <c r="C24" s="13"/>
      <c r="D24" s="14"/>
      <c r="E24" s="12"/>
      <c r="F24" s="12"/>
      <c r="G24" s="16"/>
    </row>
    <row r="25" spans="1:7" x14ac:dyDescent="0.25">
      <c r="A25" s="105">
        <v>23</v>
      </c>
      <c r="B25" s="17"/>
      <c r="C25" s="13"/>
      <c r="D25" s="14"/>
      <c r="E25" s="12"/>
      <c r="F25" s="12"/>
      <c r="G25" s="16"/>
    </row>
    <row r="26" spans="1:7" x14ac:dyDescent="0.25">
      <c r="A26" s="105">
        <v>24</v>
      </c>
      <c r="B26" s="17"/>
      <c r="C26" s="13"/>
      <c r="D26" s="14"/>
      <c r="E26" s="12"/>
      <c r="F26" s="12"/>
      <c r="G26" s="16"/>
    </row>
    <row r="27" spans="1:7" x14ac:dyDescent="0.25">
      <c r="A27" s="105">
        <v>25</v>
      </c>
      <c r="B27" s="12"/>
      <c r="C27" s="13"/>
      <c r="D27" s="14"/>
      <c r="E27" s="12"/>
      <c r="F27" s="15"/>
      <c r="G27" s="16"/>
    </row>
    <row r="28" spans="1:7" x14ac:dyDescent="0.25">
      <c r="A28" s="105">
        <v>26</v>
      </c>
      <c r="B28" s="12"/>
      <c r="C28" s="13"/>
      <c r="D28" s="14"/>
      <c r="E28" s="12"/>
      <c r="F28" s="12"/>
      <c r="G28" s="16"/>
    </row>
    <row r="29" spans="1:7" x14ac:dyDescent="0.25">
      <c r="A29" s="105">
        <v>27</v>
      </c>
      <c r="B29" s="12"/>
      <c r="C29" s="13"/>
      <c r="D29" s="14"/>
      <c r="E29" s="12"/>
      <c r="F29" s="12"/>
      <c r="G29" s="16"/>
    </row>
    <row r="30" spans="1:7" x14ac:dyDescent="0.25">
      <c r="A30" s="105">
        <v>28</v>
      </c>
      <c r="B30" s="12"/>
      <c r="C30" s="13"/>
      <c r="D30" s="14"/>
      <c r="E30" s="12"/>
      <c r="F30" s="12"/>
      <c r="G30" s="16"/>
    </row>
    <row r="31" spans="1:7" x14ac:dyDescent="0.25">
      <c r="A31" s="105">
        <v>29</v>
      </c>
      <c r="B31" s="12"/>
      <c r="C31" s="13"/>
      <c r="D31" s="14"/>
      <c r="E31" s="12"/>
      <c r="F31" s="12"/>
      <c r="G31" s="16"/>
    </row>
    <row r="32" spans="1:7" x14ac:dyDescent="0.25">
      <c r="A32" s="105">
        <v>30</v>
      </c>
      <c r="B32" s="12"/>
      <c r="C32" s="13"/>
      <c r="D32" s="14"/>
      <c r="E32" s="12"/>
      <c r="F32" s="12"/>
      <c r="G32" s="16"/>
    </row>
    <row r="33" spans="1:7" x14ac:dyDescent="0.25">
      <c r="A33" s="105">
        <v>31</v>
      </c>
      <c r="B33" s="12"/>
      <c r="C33" s="13"/>
      <c r="D33" s="14"/>
      <c r="E33" s="12"/>
      <c r="F33" s="12"/>
      <c r="G33" s="16"/>
    </row>
    <row r="34" spans="1:7" x14ac:dyDescent="0.25">
      <c r="A34" s="105">
        <v>32</v>
      </c>
      <c r="B34" s="12"/>
      <c r="C34" s="13"/>
      <c r="D34" s="14"/>
      <c r="E34" s="12"/>
      <c r="F34" s="12"/>
      <c r="G34" s="16"/>
    </row>
    <row r="35" spans="1:7" x14ac:dyDescent="0.25">
      <c r="A35" s="105">
        <v>33</v>
      </c>
      <c r="B35" s="12"/>
      <c r="C35" s="13"/>
      <c r="D35" s="14"/>
      <c r="E35" s="12"/>
      <c r="F35" s="12"/>
      <c r="G35" s="16"/>
    </row>
    <row r="36" spans="1:7" x14ac:dyDescent="0.25">
      <c r="A36" s="105">
        <v>34</v>
      </c>
      <c r="B36" s="12"/>
      <c r="C36" s="13"/>
      <c r="D36" s="14"/>
      <c r="E36" s="12"/>
      <c r="F36" s="12"/>
      <c r="G36" s="16"/>
    </row>
    <row r="37" spans="1:7" x14ac:dyDescent="0.25">
      <c r="A37" s="105">
        <v>35</v>
      </c>
      <c r="B37" s="12"/>
      <c r="C37" s="13"/>
      <c r="D37" s="14"/>
      <c r="E37" s="12"/>
      <c r="F37" s="12"/>
      <c r="G37" s="16"/>
    </row>
    <row r="38" spans="1:7" x14ac:dyDescent="0.25">
      <c r="A38" s="105">
        <v>36</v>
      </c>
      <c r="B38" s="12"/>
      <c r="C38" s="13"/>
      <c r="D38" s="14"/>
      <c r="E38" s="12"/>
      <c r="F38" s="12"/>
      <c r="G38" s="16"/>
    </row>
    <row r="39" spans="1:7" x14ac:dyDescent="0.25">
      <c r="A39" s="105">
        <v>37</v>
      </c>
      <c r="B39" s="12"/>
      <c r="C39" s="13"/>
      <c r="D39" s="14"/>
      <c r="E39" s="12"/>
      <c r="F39" s="12"/>
      <c r="G39" s="16"/>
    </row>
    <row r="40" spans="1:7" x14ac:dyDescent="0.25">
      <c r="A40" s="105">
        <v>38</v>
      </c>
      <c r="B40" s="12"/>
      <c r="C40" s="13"/>
      <c r="D40" s="14"/>
      <c r="E40" s="12"/>
      <c r="F40" s="53"/>
      <c r="G40" s="16"/>
    </row>
    <row r="41" spans="1:7" x14ac:dyDescent="0.25">
      <c r="A41" s="105">
        <v>39</v>
      </c>
      <c r="B41" s="12"/>
      <c r="C41" s="13"/>
      <c r="D41" s="14"/>
      <c r="E41" s="12"/>
      <c r="F41" s="53"/>
      <c r="G41" s="16"/>
    </row>
    <row r="42" spans="1:7" x14ac:dyDescent="0.25">
      <c r="A42" s="105">
        <v>40</v>
      </c>
      <c r="B42" s="12"/>
      <c r="C42" s="13"/>
      <c r="D42" s="14"/>
      <c r="E42" s="12"/>
      <c r="F42" s="53"/>
      <c r="G42" s="16"/>
    </row>
    <row r="43" spans="1:7" x14ac:dyDescent="0.25">
      <c r="A43" s="105">
        <v>41</v>
      </c>
      <c r="B43" s="12"/>
      <c r="C43" s="13"/>
      <c r="D43" s="14"/>
      <c r="E43" s="12"/>
      <c r="F43" s="12"/>
      <c r="G43" s="16"/>
    </row>
    <row r="44" spans="1:7" x14ac:dyDescent="0.25">
      <c r="A44" s="105">
        <v>42</v>
      </c>
      <c r="B44" s="12"/>
      <c r="C44" s="13"/>
      <c r="D44" s="14"/>
      <c r="E44" s="12"/>
      <c r="F44" s="12"/>
      <c r="G44" s="16"/>
    </row>
    <row r="45" spans="1:7" x14ac:dyDescent="0.25">
      <c r="A45" s="105">
        <v>43</v>
      </c>
      <c r="B45" s="12"/>
      <c r="C45" s="13"/>
      <c r="D45" s="14"/>
      <c r="E45" s="12"/>
      <c r="F45" s="12"/>
      <c r="G45" s="16"/>
    </row>
    <row r="46" spans="1:7" x14ac:dyDescent="0.25">
      <c r="A46" s="105">
        <v>44</v>
      </c>
      <c r="B46" s="12"/>
      <c r="C46" s="13"/>
      <c r="D46" s="14"/>
      <c r="E46" s="12"/>
      <c r="F46" s="12"/>
      <c r="G46" s="16"/>
    </row>
    <row r="47" spans="1:7" x14ac:dyDescent="0.25">
      <c r="A47" s="105">
        <v>45</v>
      </c>
      <c r="B47" s="12"/>
      <c r="C47" s="13"/>
      <c r="D47" s="14"/>
      <c r="E47" s="12"/>
      <c r="F47" s="12"/>
      <c r="G47" s="16"/>
    </row>
    <row r="48" spans="1:7" x14ac:dyDescent="0.25">
      <c r="A48" s="105">
        <v>46</v>
      </c>
      <c r="B48" s="12"/>
      <c r="C48" s="13"/>
      <c r="D48" s="14"/>
      <c r="E48" s="12"/>
      <c r="F48" s="12"/>
      <c r="G48" s="16"/>
    </row>
    <row r="49" spans="1:7" x14ac:dyDescent="0.25">
      <c r="A49" s="105">
        <v>47</v>
      </c>
      <c r="B49" s="12"/>
      <c r="C49" s="13"/>
      <c r="D49" s="14"/>
      <c r="E49" s="12"/>
      <c r="F49" s="12"/>
      <c r="G49" s="16"/>
    </row>
    <row r="50" spans="1:7" x14ac:dyDescent="0.25">
      <c r="A50" s="105">
        <v>48</v>
      </c>
      <c r="B50" s="12"/>
      <c r="C50" s="13"/>
      <c r="D50" s="14"/>
      <c r="E50" s="12"/>
      <c r="F50" s="12"/>
      <c r="G50" s="16"/>
    </row>
    <row r="51" spans="1:7" x14ac:dyDescent="0.25">
      <c r="A51" s="105">
        <v>49</v>
      </c>
      <c r="B51" s="12"/>
      <c r="C51" s="13"/>
      <c r="D51" s="14"/>
      <c r="E51" s="12"/>
      <c r="F51" s="12"/>
      <c r="G51" s="16"/>
    </row>
    <row r="52" spans="1:7" x14ac:dyDescent="0.25">
      <c r="A52" s="105">
        <v>50</v>
      </c>
      <c r="B52" s="12"/>
      <c r="C52" s="13"/>
      <c r="D52" s="14"/>
      <c r="E52" s="12"/>
      <c r="F52" s="12"/>
      <c r="G52" s="16"/>
    </row>
    <row r="53" spans="1:7" x14ac:dyDescent="0.25">
      <c r="A53" s="105">
        <v>51</v>
      </c>
      <c r="B53" s="12"/>
      <c r="C53" s="13"/>
      <c r="D53" s="14"/>
      <c r="E53" s="12"/>
      <c r="F53" s="12"/>
      <c r="G53" s="16"/>
    </row>
    <row r="54" spans="1:7" x14ac:dyDescent="0.25">
      <c r="A54" s="105">
        <v>52</v>
      </c>
      <c r="B54" s="12"/>
      <c r="C54" s="13"/>
      <c r="D54" s="14"/>
      <c r="E54" s="12"/>
      <c r="F54" s="12"/>
      <c r="G54" s="16"/>
    </row>
    <row r="55" spans="1:7" x14ac:dyDescent="0.25">
      <c r="A55" s="105">
        <v>53</v>
      </c>
      <c r="B55" s="12"/>
      <c r="C55" s="13"/>
      <c r="D55" s="14"/>
      <c r="E55" s="12"/>
      <c r="F55" s="12"/>
      <c r="G55" s="16"/>
    </row>
    <row r="56" spans="1:7" x14ac:dyDescent="0.25">
      <c r="A56" s="105">
        <v>54</v>
      </c>
      <c r="B56" s="12"/>
      <c r="C56" s="13"/>
      <c r="D56" s="14"/>
      <c r="E56" s="12"/>
      <c r="F56" s="12"/>
      <c r="G56" s="16"/>
    </row>
    <row r="57" spans="1:7" x14ac:dyDescent="0.25">
      <c r="A57" s="105">
        <v>55</v>
      </c>
      <c r="B57" s="12"/>
      <c r="C57" s="13"/>
      <c r="D57" s="14"/>
      <c r="E57" s="12"/>
      <c r="F57" s="12"/>
      <c r="G57" s="16"/>
    </row>
    <row r="58" spans="1:7" x14ac:dyDescent="0.25">
      <c r="A58" s="105">
        <v>56</v>
      </c>
      <c r="B58" s="12"/>
      <c r="C58" s="13"/>
      <c r="D58" s="14"/>
      <c r="E58" s="12"/>
      <c r="F58" s="12"/>
      <c r="G58" s="16"/>
    </row>
    <row r="59" spans="1:7" x14ac:dyDescent="0.25">
      <c r="A59" s="105">
        <v>57</v>
      </c>
      <c r="B59" s="12"/>
      <c r="C59" s="13"/>
      <c r="D59" s="14"/>
      <c r="E59" s="12"/>
      <c r="F59" s="12"/>
      <c r="G59" s="16"/>
    </row>
    <row r="60" spans="1:7" x14ac:dyDescent="0.25">
      <c r="A60" s="105">
        <v>58</v>
      </c>
      <c r="B60" s="12"/>
      <c r="C60" s="13"/>
      <c r="D60" s="14"/>
      <c r="E60" s="12"/>
      <c r="F60" s="12"/>
      <c r="G60" s="16"/>
    </row>
    <row r="61" spans="1:7" x14ac:dyDescent="0.25">
      <c r="A61" s="105">
        <v>59</v>
      </c>
      <c r="B61" s="12"/>
      <c r="C61" s="13"/>
      <c r="D61" s="14"/>
      <c r="E61" s="12"/>
      <c r="F61" s="12"/>
      <c r="G61" s="16"/>
    </row>
    <row r="62" spans="1:7" x14ac:dyDescent="0.25">
      <c r="A62" s="105">
        <v>60</v>
      </c>
      <c r="B62" s="12"/>
      <c r="C62" s="13"/>
      <c r="D62" s="14"/>
      <c r="E62" s="12"/>
      <c r="F62" s="12"/>
      <c r="G62" s="16"/>
    </row>
    <row r="63" spans="1:7" x14ac:dyDescent="0.25">
      <c r="A63" s="105">
        <v>61</v>
      </c>
      <c r="B63" s="12"/>
      <c r="C63" s="13"/>
      <c r="D63" s="14"/>
      <c r="E63" s="12"/>
      <c r="F63" s="12"/>
      <c r="G63" s="16"/>
    </row>
    <row r="64" spans="1:7" x14ac:dyDescent="0.25">
      <c r="A64" s="105">
        <v>62</v>
      </c>
      <c r="B64" s="12"/>
      <c r="C64" s="13"/>
      <c r="D64" s="14"/>
      <c r="E64" s="12"/>
      <c r="F64" s="12"/>
      <c r="G64" s="16"/>
    </row>
    <row r="65" spans="1:7" x14ac:dyDescent="0.25">
      <c r="A65" s="105">
        <v>63</v>
      </c>
      <c r="B65" s="17"/>
      <c r="C65" s="13"/>
      <c r="D65" s="14"/>
      <c r="E65" s="12"/>
      <c r="F65" s="12"/>
      <c r="G65" s="16"/>
    </row>
    <row r="66" spans="1:7" x14ac:dyDescent="0.25">
      <c r="A66" s="106">
        <v>64</v>
      </c>
      <c r="B66" s="12"/>
      <c r="C66" s="13"/>
      <c r="D66" s="14"/>
      <c r="E66" s="12"/>
      <c r="F66" s="12"/>
      <c r="G66" s="22"/>
    </row>
    <row r="67" spans="1:7" x14ac:dyDescent="0.25">
      <c r="A67" s="105">
        <v>65</v>
      </c>
      <c r="B67" s="12"/>
      <c r="C67" s="13"/>
      <c r="D67" s="14"/>
      <c r="E67" s="12"/>
      <c r="F67" s="12"/>
      <c r="G67" s="16"/>
    </row>
  </sheetData>
  <mergeCells count="1">
    <mergeCell ref="A1:G1"/>
  </mergeCells>
  <phoneticPr fontId="2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B45E-72D3-40AA-9920-5C66ADC54ED1}">
  <dimension ref="A1:H24"/>
  <sheetViews>
    <sheetView workbookViewId="0">
      <selection activeCell="E23" sqref="E23"/>
    </sheetView>
  </sheetViews>
  <sheetFormatPr defaultRowHeight="15" x14ac:dyDescent="0.25"/>
  <cols>
    <col min="2" max="2" width="25" bestFit="1" customWidth="1"/>
    <col min="3" max="3" width="11" bestFit="1" customWidth="1"/>
    <col min="5" max="5" width="19.42578125" bestFit="1" customWidth="1"/>
  </cols>
  <sheetData>
    <row r="1" spans="1:3" ht="17.25" x14ac:dyDescent="0.25">
      <c r="A1" s="26" t="s">
        <v>6</v>
      </c>
      <c r="B1" s="26" t="s">
        <v>211</v>
      </c>
      <c r="C1" s="27" t="s">
        <v>221</v>
      </c>
    </row>
    <row r="2" spans="1:3" x14ac:dyDescent="0.25">
      <c r="A2" s="29">
        <v>1</v>
      </c>
      <c r="B2" s="18" t="s">
        <v>212</v>
      </c>
      <c r="C2" s="28">
        <v>0.96099999999999997</v>
      </c>
    </row>
    <row r="3" spans="1:3" x14ac:dyDescent="0.25">
      <c r="A3" s="29">
        <v>2</v>
      </c>
      <c r="B3" s="18" t="s">
        <v>213</v>
      </c>
      <c r="C3" s="28">
        <v>0.55000000000000004</v>
      </c>
    </row>
    <row r="4" spans="1:3" x14ac:dyDescent="0.25">
      <c r="A4" s="29">
        <v>3</v>
      </c>
      <c r="B4" s="18" t="s">
        <v>214</v>
      </c>
      <c r="C4" s="28">
        <v>0.35</v>
      </c>
    </row>
    <row r="5" spans="1:3" x14ac:dyDescent="0.25">
      <c r="A5" s="29">
        <v>4</v>
      </c>
      <c r="B5" s="18" t="s">
        <v>215</v>
      </c>
      <c r="C5" s="28">
        <v>0.12</v>
      </c>
    </row>
    <row r="6" spans="1:3" x14ac:dyDescent="0.25">
      <c r="A6" s="29">
        <v>5</v>
      </c>
      <c r="B6" s="18" t="s">
        <v>216</v>
      </c>
      <c r="C6" s="28">
        <v>0.12</v>
      </c>
    </row>
    <row r="7" spans="1:3" x14ac:dyDescent="0.25">
      <c r="A7" s="29">
        <v>6</v>
      </c>
      <c r="B7" s="18" t="s">
        <v>220</v>
      </c>
      <c r="C7" s="28">
        <v>0.12</v>
      </c>
    </row>
    <row r="8" spans="1:3" x14ac:dyDescent="0.25">
      <c r="A8" s="29">
        <v>7</v>
      </c>
      <c r="B8" s="18" t="s">
        <v>217</v>
      </c>
      <c r="C8" s="28">
        <v>0.12</v>
      </c>
    </row>
    <row r="9" spans="1:3" x14ac:dyDescent="0.25">
      <c r="A9" s="29">
        <v>8</v>
      </c>
      <c r="B9" s="18" t="s">
        <v>218</v>
      </c>
      <c r="C9" s="28">
        <v>0</v>
      </c>
    </row>
    <row r="10" spans="1:3" x14ac:dyDescent="0.25">
      <c r="A10" s="29">
        <v>9</v>
      </c>
      <c r="B10" s="18" t="s">
        <v>219</v>
      </c>
      <c r="C10" s="28">
        <v>0.54</v>
      </c>
    </row>
    <row r="11" spans="1:3" x14ac:dyDescent="0.25">
      <c r="A11" s="29"/>
      <c r="B11" s="18"/>
      <c r="C11" s="28"/>
    </row>
    <row r="12" spans="1:3" x14ac:dyDescent="0.25">
      <c r="A12" s="29">
        <v>10</v>
      </c>
      <c r="B12" s="18" t="s">
        <v>224</v>
      </c>
      <c r="C12" s="25">
        <v>0.04</v>
      </c>
    </row>
    <row r="13" spans="1:3" x14ac:dyDescent="0.25">
      <c r="A13" s="29">
        <v>11</v>
      </c>
      <c r="B13" s="18" t="s">
        <v>225</v>
      </c>
      <c r="C13" s="25">
        <v>0</v>
      </c>
    </row>
    <row r="19" spans="2:8" ht="15.75" thickBot="1" x14ac:dyDescent="0.3"/>
    <row r="20" spans="2:8" ht="17.25" x14ac:dyDescent="0.4">
      <c r="B20" s="97" t="s">
        <v>344</v>
      </c>
      <c r="C20" s="176" t="s">
        <v>319</v>
      </c>
      <c r="D20" s="176"/>
      <c r="E20" s="177"/>
      <c r="H20" t="s">
        <v>353</v>
      </c>
    </row>
    <row r="21" spans="2:8" x14ac:dyDescent="0.25">
      <c r="B21" s="98" t="s">
        <v>315</v>
      </c>
      <c r="C21" s="79" t="s">
        <v>345</v>
      </c>
      <c r="D21" s="84"/>
      <c r="E21" s="80">
        <v>44422</v>
      </c>
      <c r="H21" t="s">
        <v>354</v>
      </c>
    </row>
    <row r="22" spans="2:8" x14ac:dyDescent="0.25">
      <c r="B22" s="99" t="s">
        <v>316</v>
      </c>
      <c r="C22" s="73" t="s">
        <v>346</v>
      </c>
      <c r="D22" s="85"/>
      <c r="E22" s="74">
        <v>44513</v>
      </c>
      <c r="H22" t="s">
        <v>355</v>
      </c>
    </row>
    <row r="23" spans="2:8" x14ac:dyDescent="0.25">
      <c r="B23" s="100" t="s">
        <v>317</v>
      </c>
      <c r="C23" s="75" t="s">
        <v>347</v>
      </c>
      <c r="D23" s="86"/>
      <c r="E23" s="76">
        <v>44611</v>
      </c>
    </row>
    <row r="24" spans="2:8" ht="15.75" thickBot="1" x14ac:dyDescent="0.3">
      <c r="B24" s="101" t="s">
        <v>318</v>
      </c>
      <c r="C24" s="77" t="s">
        <v>348</v>
      </c>
      <c r="D24" s="87"/>
      <c r="E24" s="78">
        <v>44695</v>
      </c>
    </row>
  </sheetData>
  <mergeCells count="1">
    <mergeCell ref="C20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A787-B962-4F5F-A799-AFEB63EC979F}">
  <dimension ref="A1:C13"/>
  <sheetViews>
    <sheetView workbookViewId="0">
      <selection activeCell="A15" sqref="A15"/>
    </sheetView>
  </sheetViews>
  <sheetFormatPr defaultRowHeight="15" x14ac:dyDescent="0.25"/>
  <cols>
    <col min="1" max="1" width="9.140625" style="29"/>
    <col min="2" max="2" width="25" bestFit="1" customWidth="1"/>
    <col min="3" max="3" width="11" style="25" bestFit="1" customWidth="1"/>
  </cols>
  <sheetData>
    <row r="1" spans="1:3" ht="17.25" x14ac:dyDescent="0.25">
      <c r="A1" s="26" t="s">
        <v>6</v>
      </c>
      <c r="B1" s="26" t="s">
        <v>211</v>
      </c>
      <c r="C1" s="27" t="s">
        <v>221</v>
      </c>
    </row>
    <row r="2" spans="1:3" x14ac:dyDescent="0.25">
      <c r="A2" s="29">
        <v>1</v>
      </c>
      <c r="B2" t="s">
        <v>212</v>
      </c>
      <c r="C2" s="28">
        <v>1.0980000000000001</v>
      </c>
    </row>
    <row r="3" spans="1:3" x14ac:dyDescent="0.25">
      <c r="A3" s="29">
        <v>2</v>
      </c>
      <c r="B3" t="s">
        <v>213</v>
      </c>
      <c r="C3" s="28">
        <v>0.55000000000000004</v>
      </c>
    </row>
    <row r="4" spans="1:3" x14ac:dyDescent="0.25">
      <c r="A4" s="29">
        <v>3</v>
      </c>
      <c r="B4" t="s">
        <v>214</v>
      </c>
      <c r="C4" s="28">
        <v>0.35</v>
      </c>
    </row>
    <row r="5" spans="1:3" x14ac:dyDescent="0.25">
      <c r="A5" s="29">
        <v>4</v>
      </c>
      <c r="B5" t="s">
        <v>215</v>
      </c>
      <c r="C5" s="28">
        <v>0.12</v>
      </c>
    </row>
    <row r="6" spans="1:3" x14ac:dyDescent="0.25">
      <c r="A6" s="29">
        <v>5</v>
      </c>
      <c r="B6" t="s">
        <v>216</v>
      </c>
      <c r="C6" s="28">
        <v>0.12</v>
      </c>
    </row>
    <row r="7" spans="1:3" x14ac:dyDescent="0.25">
      <c r="A7" s="29">
        <v>6</v>
      </c>
      <c r="B7" t="s">
        <v>220</v>
      </c>
      <c r="C7" s="28">
        <v>0.12</v>
      </c>
    </row>
    <row r="8" spans="1:3" x14ac:dyDescent="0.25">
      <c r="A8" s="29">
        <v>7</v>
      </c>
      <c r="B8" t="s">
        <v>217</v>
      </c>
      <c r="C8" s="28">
        <v>0.12</v>
      </c>
    </row>
    <row r="9" spans="1:3" x14ac:dyDescent="0.25">
      <c r="A9" s="29">
        <v>8</v>
      </c>
      <c r="B9" t="s">
        <v>218</v>
      </c>
      <c r="C9" s="28">
        <v>0</v>
      </c>
    </row>
    <row r="10" spans="1:3" x14ac:dyDescent="0.25">
      <c r="A10" s="29">
        <v>9</v>
      </c>
      <c r="B10" t="s">
        <v>219</v>
      </c>
      <c r="C10" s="28">
        <v>0.54</v>
      </c>
    </row>
    <row r="11" spans="1:3" s="18" customFormat="1" x14ac:dyDescent="0.25">
      <c r="A11" s="29"/>
      <c r="C11" s="28"/>
    </row>
    <row r="12" spans="1:3" x14ac:dyDescent="0.25">
      <c r="A12" s="29">
        <v>10</v>
      </c>
      <c r="B12" t="s">
        <v>224</v>
      </c>
      <c r="C12" s="25">
        <v>0.04</v>
      </c>
    </row>
    <row r="13" spans="1:3" x14ac:dyDescent="0.25">
      <c r="A13" s="29">
        <v>11</v>
      </c>
      <c r="B13" t="s">
        <v>225</v>
      </c>
      <c r="C13" s="2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FY22</vt:lpstr>
      <vt:lpstr>FY22 Reconciliation</vt:lpstr>
      <vt:lpstr>FY22 Billing Rates</vt:lpstr>
      <vt:lpstr>FY21 Billing Rates</vt:lpstr>
      <vt:lpstr>'FY22'!Print_Titles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McCabe</dc:creator>
  <cp:lastModifiedBy>Leanne Lima</cp:lastModifiedBy>
  <cp:lastPrinted>2021-12-07T16:36:09Z</cp:lastPrinted>
  <dcterms:created xsi:type="dcterms:W3CDTF">2020-09-30T17:02:02Z</dcterms:created>
  <dcterms:modified xsi:type="dcterms:W3CDTF">2022-03-22T13:55:46Z</dcterms:modified>
</cp:coreProperties>
</file>